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3250" windowHeight="11565" tabRatio="823" activeTab="3"/>
  </bookViews>
  <sheets>
    <sheet name="1" sheetId="1" r:id="rId1"/>
    <sheet name="2" sheetId="2" r:id="rId2"/>
    <sheet name="3" sheetId="3" r:id="rId3"/>
    <sheet name="4" sheetId="4" r:id="rId4"/>
    <sheet name="5 " sheetId="5" r:id="rId5"/>
    <sheet name="5.a" sheetId="6" r:id="rId6"/>
    <sheet name="5b" sheetId="7" r:id="rId7"/>
    <sheet name="5.c" sheetId="8" r:id="rId8"/>
    <sheet name="5.d" sheetId="9" r:id="rId9"/>
    <sheet name="6" sheetId="10" r:id="rId10"/>
    <sheet name="7" sheetId="11" r:id="rId11"/>
    <sheet name="8.a,b" sheetId="12" r:id="rId12"/>
    <sheet name="8.c"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 name="12." sheetId="24" r:id="rId24"/>
  </sheets>
  <definedNames>
    <definedName name="_xlfn.IFERROR" hidden="1">#NAME?</definedName>
    <definedName name="_xlnm.Print_Titles" localSheetId="4">'5 '!$3:$5</definedName>
    <definedName name="_xlnm.Print_Area" localSheetId="17">'11.b'!$A$1:$C$27</definedName>
    <definedName name="_xlnm.Print_Area" localSheetId="1">'2'!$A$1:$E$89</definedName>
    <definedName name="_xlnm.Print_Area" localSheetId="2">'3'!$A$1:$D$10</definedName>
    <definedName name="_xlnm.Print_Area" localSheetId="9">'6'!$A$1:$F$30</definedName>
    <definedName name="_xlnm.Print_Area" localSheetId="11">'8.a,b'!$A$1:$X$40</definedName>
    <definedName name="Z_2AF6EA2A_E5C5_45EB_B6C4_875AD1E4E056_.wvu.FilterData" localSheetId="4" hidden="1">'5 '!$A$1:$I$35</definedName>
    <definedName name="Z_2AF6EA2A_E5C5_45EB_B6C4_875AD1E4E056_.wvu.PrintArea" localSheetId="17" hidden="1">'11.b'!$A$1:$C$27</definedName>
    <definedName name="Z_2AF6EA2A_E5C5_45EB_B6C4_875AD1E4E056_.wvu.PrintArea" localSheetId="2" hidden="1">'3'!$A$1:$D$10</definedName>
    <definedName name="Z_2AF6EA2A_E5C5_45EB_B6C4_875AD1E4E056_.wvu.PrintArea" localSheetId="9" hidden="1">'6'!$A$1:$F$30</definedName>
    <definedName name="Z_2AF6EA2A_E5C5_45EB_B6C4_875AD1E4E056_.wvu.PrintArea" localSheetId="11" hidden="1">'8.a,b'!$A$1:$X$40</definedName>
    <definedName name="Z_2AF6EA2A_E5C5_45EB_B6C4_875AD1E4E056_.wvu.PrintTitles" localSheetId="4" hidden="1">'5 '!$3:$5</definedName>
  </definedNames>
  <calcPr fullCalcOnLoad="1" refMode="R1C1"/>
</workbook>
</file>

<file path=xl/sharedStrings.xml><?xml version="1.0" encoding="utf-8"?>
<sst xmlns="http://schemas.openxmlformats.org/spreadsheetml/2006/main" count="2124" uniqueCount="1548">
  <si>
    <t>AKTIVA</t>
  </si>
  <si>
    <t>0001</t>
  </si>
  <si>
    <t xml:space="preserve">   I. Dlouhodobý nehmotný majetek celkem             </t>
  </si>
  <si>
    <t>ř.3 až 9</t>
  </si>
  <si>
    <t>0002</t>
  </si>
  <si>
    <t>012</t>
  </si>
  <si>
    <t>0003</t>
  </si>
  <si>
    <t>013</t>
  </si>
  <si>
    <t>0004</t>
  </si>
  <si>
    <t>014</t>
  </si>
  <si>
    <t>0005</t>
  </si>
  <si>
    <t>018</t>
  </si>
  <si>
    <t>0006</t>
  </si>
  <si>
    <t>019</t>
  </si>
  <si>
    <t>0007</t>
  </si>
  <si>
    <t>041</t>
  </si>
  <si>
    <t>0008</t>
  </si>
  <si>
    <t>051</t>
  </si>
  <si>
    <t>0009</t>
  </si>
  <si>
    <t xml:space="preserve">    II. Dlouhodobý hmotný majetek celkem            </t>
  </si>
  <si>
    <t>ř.11 až 20</t>
  </si>
  <si>
    <t>0010</t>
  </si>
  <si>
    <t>031</t>
  </si>
  <si>
    <t>0011</t>
  </si>
  <si>
    <t>032</t>
  </si>
  <si>
    <t>0012</t>
  </si>
  <si>
    <t>021</t>
  </si>
  <si>
    <t>0013</t>
  </si>
  <si>
    <t>022</t>
  </si>
  <si>
    <t>0014</t>
  </si>
  <si>
    <t>025</t>
  </si>
  <si>
    <t>0015</t>
  </si>
  <si>
    <t>026</t>
  </si>
  <si>
    <t>0016</t>
  </si>
  <si>
    <t>028</t>
  </si>
  <si>
    <t>0017</t>
  </si>
  <si>
    <t>029</t>
  </si>
  <si>
    <t>0018</t>
  </si>
  <si>
    <t>042</t>
  </si>
  <si>
    <t>0019</t>
  </si>
  <si>
    <t>052</t>
  </si>
  <si>
    <t>0020</t>
  </si>
  <si>
    <t xml:space="preserve">    III. Dlouhodobý finanční majetek celkem            </t>
  </si>
  <si>
    <t>0021</t>
  </si>
  <si>
    <t>061</t>
  </si>
  <si>
    <t>0022</t>
  </si>
  <si>
    <t>062</t>
  </si>
  <si>
    <t>0023</t>
  </si>
  <si>
    <t>063</t>
  </si>
  <si>
    <t>0024</t>
  </si>
  <si>
    <t>066</t>
  </si>
  <si>
    <t>0025</t>
  </si>
  <si>
    <t>067</t>
  </si>
  <si>
    <t>0026</t>
  </si>
  <si>
    <t>069</t>
  </si>
  <si>
    <t>0027</t>
  </si>
  <si>
    <t>0028</t>
  </si>
  <si>
    <t xml:space="preserve">    IV. Oprávky k dlouhodobému majetku celkem    </t>
  </si>
  <si>
    <t>0029</t>
  </si>
  <si>
    <t>072</t>
  </si>
  <si>
    <t>0030</t>
  </si>
  <si>
    <t>073</t>
  </si>
  <si>
    <t>0031</t>
  </si>
  <si>
    <t>074</t>
  </si>
  <si>
    <t>0032</t>
  </si>
  <si>
    <t>078</t>
  </si>
  <si>
    <t>0033</t>
  </si>
  <si>
    <t>079</t>
  </si>
  <si>
    <t>0034</t>
  </si>
  <si>
    <t>081</t>
  </si>
  <si>
    <t>0035</t>
  </si>
  <si>
    <t>082</t>
  </si>
  <si>
    <t>0036</t>
  </si>
  <si>
    <t>085</t>
  </si>
  <si>
    <t>0037</t>
  </si>
  <si>
    <t>086</t>
  </si>
  <si>
    <t>0038</t>
  </si>
  <si>
    <t>088</t>
  </si>
  <si>
    <t>0039</t>
  </si>
  <si>
    <t>089</t>
  </si>
  <si>
    <t>0040</t>
  </si>
  <si>
    <t xml:space="preserve">B. Krátkodobý majetek celkem                    </t>
  </si>
  <si>
    <t>0041</t>
  </si>
  <si>
    <t xml:space="preserve">    I. Zásoby celkem                                          </t>
  </si>
  <si>
    <t>0042</t>
  </si>
  <si>
    <t>112</t>
  </si>
  <si>
    <t>0043</t>
  </si>
  <si>
    <t>119</t>
  </si>
  <si>
    <t>0044</t>
  </si>
  <si>
    <t>121</t>
  </si>
  <si>
    <t>0045</t>
  </si>
  <si>
    <t>122</t>
  </si>
  <si>
    <t>0046</t>
  </si>
  <si>
    <t>123</t>
  </si>
  <si>
    <t>0047</t>
  </si>
  <si>
    <t>124</t>
  </si>
  <si>
    <t>0048</t>
  </si>
  <si>
    <t>132</t>
  </si>
  <si>
    <t>0049</t>
  </si>
  <si>
    <t>139</t>
  </si>
  <si>
    <t>0050</t>
  </si>
  <si>
    <t>z 314</t>
  </si>
  <si>
    <t>0051</t>
  </si>
  <si>
    <t xml:space="preserve">   II. Pohledávky celkem                                       </t>
  </si>
  <si>
    <t>0052</t>
  </si>
  <si>
    <t>311</t>
  </si>
  <si>
    <t>0053</t>
  </si>
  <si>
    <t>312</t>
  </si>
  <si>
    <t>0054</t>
  </si>
  <si>
    <t>313</t>
  </si>
  <si>
    <t>0055</t>
  </si>
  <si>
    <t>0056</t>
  </si>
  <si>
    <t>315</t>
  </si>
  <si>
    <t>0057</t>
  </si>
  <si>
    <t>335</t>
  </si>
  <si>
    <t>0058</t>
  </si>
  <si>
    <t>336</t>
  </si>
  <si>
    <t>0059</t>
  </si>
  <si>
    <t>341</t>
  </si>
  <si>
    <t>0060</t>
  </si>
  <si>
    <t>342</t>
  </si>
  <si>
    <t>0061</t>
  </si>
  <si>
    <t>343</t>
  </si>
  <si>
    <t>0062</t>
  </si>
  <si>
    <t>345</t>
  </si>
  <si>
    <t>0063</t>
  </si>
  <si>
    <t>346</t>
  </si>
  <si>
    <t>0064</t>
  </si>
  <si>
    <t>348</t>
  </si>
  <si>
    <t>0065</t>
  </si>
  <si>
    <t>358</t>
  </si>
  <si>
    <t>0066</t>
  </si>
  <si>
    <t>373</t>
  </si>
  <si>
    <t>0067</t>
  </si>
  <si>
    <t>375</t>
  </si>
  <si>
    <t>0068</t>
  </si>
  <si>
    <t>378</t>
  </si>
  <si>
    <t>0069</t>
  </si>
  <si>
    <t>388</t>
  </si>
  <si>
    <t>0070</t>
  </si>
  <si>
    <t>391</t>
  </si>
  <si>
    <t>0071</t>
  </si>
  <si>
    <t xml:space="preserve">   III. Krátkodobý finanční majetek celkem             </t>
  </si>
  <si>
    <t>0072</t>
  </si>
  <si>
    <t>211</t>
  </si>
  <si>
    <t>0073</t>
  </si>
  <si>
    <t>213</t>
  </si>
  <si>
    <t>0074</t>
  </si>
  <si>
    <t>221</t>
  </si>
  <si>
    <t>0075</t>
  </si>
  <si>
    <t>251</t>
  </si>
  <si>
    <t>0076</t>
  </si>
  <si>
    <t>253</t>
  </si>
  <si>
    <t>0077</t>
  </si>
  <si>
    <t>256</t>
  </si>
  <si>
    <t>0078</t>
  </si>
  <si>
    <t>0079</t>
  </si>
  <si>
    <t>261</t>
  </si>
  <si>
    <t>0080</t>
  </si>
  <si>
    <t xml:space="preserve">    IV. Jiná aktiva celkem                                    </t>
  </si>
  <si>
    <t>0081</t>
  </si>
  <si>
    <t>381</t>
  </si>
  <si>
    <t>0082</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</si>
  <si>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</si>
  <si>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</si>
  <si>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</si>
  <si>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</si>
  <si>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</si>
  <si>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</si>
  <si>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</si>
  <si>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</si>
  <si>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</si>
  <si>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</si>
  <si>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</si>
  <si>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901</t>
  </si>
  <si>
    <t>0088</t>
  </si>
  <si>
    <t>911</t>
  </si>
  <si>
    <t>0089</t>
  </si>
  <si>
    <t>921</t>
  </si>
  <si>
    <t>0090</t>
  </si>
  <si>
    <t>0091</t>
  </si>
  <si>
    <t>963</t>
  </si>
  <si>
    <t>0092</t>
  </si>
  <si>
    <t>931</t>
  </si>
  <si>
    <t>0093</t>
  </si>
  <si>
    <t>932</t>
  </si>
  <si>
    <t>0094</t>
  </si>
  <si>
    <t xml:space="preserve">B. Cizí zdroje celkem                              </t>
  </si>
  <si>
    <t>0095</t>
  </si>
  <si>
    <t xml:space="preserve">     I. Rezervy celkem                                                </t>
  </si>
  <si>
    <t>0096</t>
  </si>
  <si>
    <t>941</t>
  </si>
  <si>
    <t>0097</t>
  </si>
  <si>
    <t xml:space="preserve">     II. Dlouhodobé závazky celkem                   </t>
  </si>
  <si>
    <t>0098</t>
  </si>
  <si>
    <t>951</t>
  </si>
  <si>
    <t>0099</t>
  </si>
  <si>
    <t>953</t>
  </si>
  <si>
    <t>0100</t>
  </si>
  <si>
    <t>954</t>
  </si>
  <si>
    <t>0101</t>
  </si>
  <si>
    <t>955</t>
  </si>
  <si>
    <t>0102</t>
  </si>
  <si>
    <t>958</t>
  </si>
  <si>
    <t>0103</t>
  </si>
  <si>
    <t>z389</t>
  </si>
  <si>
    <t>0104</t>
  </si>
  <si>
    <t>959</t>
  </si>
  <si>
    <t>0105</t>
  </si>
  <si>
    <t xml:space="preserve">    III. Krátkodobé závazky celkem                   </t>
  </si>
  <si>
    <t>0106</t>
  </si>
  <si>
    <t>321</t>
  </si>
  <si>
    <t>0107</t>
  </si>
  <si>
    <t>322</t>
  </si>
  <si>
    <t>0108</t>
  </si>
  <si>
    <t>324</t>
  </si>
  <si>
    <t>0109</t>
  </si>
  <si>
    <t>325</t>
  </si>
  <si>
    <t>0110</t>
  </si>
  <si>
    <t>331</t>
  </si>
  <si>
    <t>0111</t>
  </si>
  <si>
    <t>333</t>
  </si>
  <si>
    <t>0112</t>
  </si>
  <si>
    <t>0113</t>
  </si>
  <si>
    <t>0114</t>
  </si>
  <si>
    <t>0115</t>
  </si>
  <si>
    <t>0116</t>
  </si>
  <si>
    <t>0117</t>
  </si>
  <si>
    <t>0118</t>
  </si>
  <si>
    <t>0119</t>
  </si>
  <si>
    <t>367</t>
  </si>
  <si>
    <t>0120</t>
  </si>
  <si>
    <t>368</t>
  </si>
  <si>
    <t>0121</t>
  </si>
  <si>
    <t>0122</t>
  </si>
  <si>
    <t>379</t>
  </si>
  <si>
    <t>0123</t>
  </si>
  <si>
    <t>231</t>
  </si>
  <si>
    <t>0124</t>
  </si>
  <si>
    <t>232</t>
  </si>
  <si>
    <t>0125</t>
  </si>
  <si>
    <t>241</t>
  </si>
  <si>
    <t>0126</t>
  </si>
  <si>
    <t>255</t>
  </si>
  <si>
    <t>0127</t>
  </si>
  <si>
    <t>0128</t>
  </si>
  <si>
    <t>249</t>
  </si>
  <si>
    <t>0129</t>
  </si>
  <si>
    <t xml:space="preserve">    IV. Jiná pasiva celkem                                </t>
  </si>
  <si>
    <t>0130</t>
  </si>
  <si>
    <t>383</t>
  </si>
  <si>
    <t>384</t>
  </si>
  <si>
    <t xml:space="preserve">Pasiva celkem                                                    </t>
  </si>
  <si>
    <t>A. Náklady</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</si>
  <si>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</si>
  <si>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</si>
  <si>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</si>
  <si>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</si>
  <si>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</si>
  <si>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</si>
  <si>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</si>
  <si>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</si>
  <si>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</si>
  <si>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</si>
  <si>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</si>
  <si>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</si>
  <si>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</si>
  <si>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</si>
  <si>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</si>
  <si>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</si>
  <si>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</si>
  <si>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</si>
  <si>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</si>
  <si>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</si>
  <si>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</si>
  <si>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</si>
  <si>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</si>
  <si>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</si>
  <si>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</si>
  <si>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</si>
  <si>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</si>
  <si>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</si>
  <si>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</si>
  <si>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</si>
  <si>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</si>
  <si>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</si>
  <si>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</si>
  <si>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</si>
  <si>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</si>
  <si>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mzdy</t>
  </si>
  <si>
    <t>Ukazatel</t>
  </si>
  <si>
    <t>KaM</t>
  </si>
  <si>
    <t>vědečtí pracovníci</t>
  </si>
  <si>
    <t>celkem</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</si>
  <si>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</si>
  <si>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</si>
  <si>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</si>
  <si>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</si>
  <si>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</si>
  <si>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</si>
  <si>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</si>
  <si>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</si>
  <si>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</si>
  <si>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</si>
  <si>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</si>
  <si>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</si>
  <si>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</si>
  <si>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</si>
  <si>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</si>
  <si>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</si>
  <si>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</si>
  <si>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</si>
  <si>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</si>
  <si>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</si>
  <si>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</si>
  <si>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</si>
  <si>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</si>
  <si>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</si>
  <si>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</si>
  <si>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</si>
  <si>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</si>
  <si>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</si>
  <si>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</si>
  <si>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</si>
  <si>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</si>
  <si>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</si>
  <si>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</si>
  <si>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</si>
  <si>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</si>
  <si>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</si>
  <si>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</si>
  <si>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</si>
  <si>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</si>
  <si>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</si>
  <si>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</si>
  <si>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</si>
  <si>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</si>
  <si>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</si>
  <si>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</si>
  <si>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</si>
  <si>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</si>
  <si>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</si>
  <si>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</si>
  <si>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</si>
  <si>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</si>
  <si>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</si>
  <si>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</si>
  <si>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</si>
  <si>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</si>
  <si>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</si>
  <si>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</si>
  <si>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</si>
  <si>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</si>
  <si>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</si>
  <si>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</si>
  <si>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</si>
  <si>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</si>
  <si>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Hlavní   činnost</t>
  </si>
  <si>
    <t>úplata za poskytování U3V</t>
  </si>
  <si>
    <t>úplata za poskytování programů CŽV (§ 60) mimo U3V</t>
  </si>
  <si>
    <t>Investiční celkem</t>
  </si>
  <si>
    <t>k</t>
  </si>
  <si>
    <t>profesoři</t>
  </si>
  <si>
    <t>docenti</t>
  </si>
  <si>
    <t>odborní asistenti</t>
  </si>
  <si>
    <t>asistenti</t>
  </si>
  <si>
    <t>lektoři</t>
  </si>
  <si>
    <t>akademičtí pracovníci</t>
  </si>
  <si>
    <t>CELKEM</t>
  </si>
  <si>
    <t>Fondy</t>
  </si>
  <si>
    <t>bez VaV</t>
  </si>
  <si>
    <t>Operační programy EU</t>
  </si>
  <si>
    <t>Ostatní zdroje</t>
  </si>
  <si>
    <t>Počet pracovníků</t>
  </si>
  <si>
    <t>VZaLS</t>
  </si>
  <si>
    <t>Vysoká škola</t>
  </si>
  <si>
    <t>VaV</t>
  </si>
  <si>
    <t>VaV z ostatních zdrojů (bez operačních progr.)</t>
  </si>
  <si>
    <t>VaV ze zahraničí</t>
  </si>
  <si>
    <t>vysoká škola</t>
  </si>
  <si>
    <t>ostatní poskytovatelé</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</si>
  <si>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</si>
  <si>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</si>
  <si>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</si>
  <si>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</si>
  <si>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</si>
  <si>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</si>
  <si>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</si>
  <si>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</si>
  <si>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</si>
  <si>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</si>
  <si>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</si>
  <si>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</si>
  <si>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</si>
  <si>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</si>
  <si>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</si>
  <si>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</si>
  <si>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</si>
  <si>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</si>
  <si>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</si>
  <si>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celkem (+)</t>
  </si>
  <si>
    <t>k 31.12.</t>
  </si>
  <si>
    <t>e=a+b-d</t>
  </si>
  <si>
    <t xml:space="preserve">Fondy celkem  </t>
  </si>
  <si>
    <t>6a</t>
  </si>
  <si>
    <t>6b</t>
  </si>
  <si>
    <r>
      <t>Počet studentů</t>
    </r>
    <r>
      <rPr>
        <sz val="8"/>
        <rFont val="Calibri"/>
        <family val="2"/>
      </rPr>
      <t xml:space="preserve"> (2)</t>
    </r>
  </si>
  <si>
    <t>Poznámka</t>
  </si>
  <si>
    <t>STIPENDIA přiznána a vyplacena</t>
  </si>
  <si>
    <t>v případech zvláštního zřetele hodných dle § 91 odst. 2 písm. e)</t>
  </si>
  <si>
    <t>v případě tíživé sociální situace studenta dle § 91 odst. 2 písm. d)</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</si>
  <si>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</si>
  <si>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</si>
  <si>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</si>
  <si>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</si>
  <si>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</si>
  <si>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</si>
  <si>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</si>
  <si>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</si>
  <si>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II. Výsledek hospodaření celkem</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</si>
  <si>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</si>
  <si>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</si>
  <si>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</si>
  <si>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</si>
  <si>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</si>
  <si>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</si>
  <si>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</si>
  <si>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</si>
  <si>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</si>
  <si>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</si>
  <si>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</si>
  <si>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</si>
  <si>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</si>
  <si>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</si>
  <si>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</si>
  <si>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</si>
  <si>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</si>
  <si>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</si>
  <si>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</si>
  <si>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</si>
  <si>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</si>
  <si>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</si>
  <si>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</si>
  <si>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</si>
  <si>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</si>
  <si>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</si>
  <si>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</si>
  <si>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</si>
  <si>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</si>
  <si>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</si>
  <si>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</si>
  <si>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</si>
  <si>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</si>
  <si>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</si>
  <si>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</si>
  <si>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</si>
  <si>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</si>
  <si>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</si>
  <si>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</si>
  <si>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</si>
  <si>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</si>
  <si>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</si>
  <si>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</si>
  <si>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</si>
  <si>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</si>
  <si>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</si>
  <si>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</si>
  <si>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</si>
  <si>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</si>
  <si>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</si>
  <si>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</si>
  <si>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</si>
  <si>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</si>
  <si>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</si>
  <si>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</si>
  <si>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</si>
  <si>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</si>
  <si>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</si>
  <si>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</si>
  <si>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</si>
  <si>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</si>
  <si>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</si>
  <si>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</si>
  <si>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</si>
  <si>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</si>
  <si>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</si>
  <si>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</si>
  <si>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</si>
  <si>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t>Prostředky ze zahraničí</t>
    </r>
    <r>
      <rPr>
        <b/>
        <sz val="10"/>
        <color indexed="8"/>
        <rFont val="Calibri"/>
        <family val="2"/>
      </rPr>
      <t xml:space="preserve"> (získané přímo VVŠ)</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</si>
  <si>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</si>
  <si>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</si>
  <si>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</si>
  <si>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</si>
  <si>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</si>
  <si>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</si>
  <si>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</si>
  <si>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</si>
  <si>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</si>
  <si>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</si>
  <si>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</si>
  <si>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</si>
  <si>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</si>
  <si>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</si>
  <si>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</si>
  <si>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</si>
  <si>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</si>
  <si>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</si>
  <si>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</si>
  <si>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</si>
  <si>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</si>
  <si>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</si>
  <si>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</si>
  <si>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</si>
  <si>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</si>
  <si>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</si>
  <si>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</si>
  <si>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</si>
  <si>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</si>
  <si>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</si>
  <si>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</si>
  <si>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</si>
  <si>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</si>
  <si>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</si>
  <si>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</si>
  <si>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</si>
  <si>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</si>
  <si>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</si>
  <si>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</si>
  <si>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</si>
  <si>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</si>
  <si>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</si>
  <si>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</si>
  <si>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</si>
  <si>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</si>
  <si>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</si>
  <si>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</si>
  <si>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</si>
  <si>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</si>
  <si>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</si>
  <si>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</si>
  <si>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</si>
  <si>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</si>
  <si>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</si>
  <si>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</si>
  <si>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</si>
  <si>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</si>
  <si>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</si>
  <si>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</si>
  <si>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</si>
  <si>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</si>
  <si>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</si>
  <si>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</si>
  <si>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</si>
  <si>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</si>
  <si>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</si>
  <si>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</si>
  <si>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t xml:space="preserve">Ostatní použité neveřej. zdroje </t>
    </r>
    <r>
      <rPr>
        <sz val="8"/>
        <color indexed="8"/>
        <rFont val="Calibri"/>
        <family val="2"/>
      </rPr>
      <t>(5)</t>
    </r>
  </si>
  <si>
    <r>
      <t xml:space="preserve">Převody do fondů </t>
    </r>
    <r>
      <rPr>
        <sz val="8"/>
        <color indexed="8"/>
        <rFont val="Calibri"/>
        <family val="2"/>
      </rPr>
      <t>(4)</t>
    </r>
  </si>
  <si>
    <r>
      <t>z toho zajištěno spoluřešit.</t>
    </r>
    <r>
      <rPr>
        <sz val="8"/>
        <color indexed="8"/>
        <rFont val="Calibri"/>
        <family val="2"/>
      </rPr>
      <t xml:space="preserve"> (6)</t>
    </r>
  </si>
  <si>
    <r>
      <t>ostatní příjmy celkem</t>
    </r>
    <r>
      <rPr>
        <sz val="10"/>
        <rFont val="Calibri"/>
        <family val="2"/>
      </rPr>
      <t xml:space="preserve">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</si>
  <si>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</si>
  <si>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</si>
  <si>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</si>
  <si>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</si>
  <si>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</si>
  <si>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</si>
  <si>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</si>
  <si>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t xml:space="preserve">prostory </t>
    </r>
    <r>
      <rPr>
        <sz val="8"/>
        <rFont val="Calibri"/>
        <family val="2"/>
      </rPr>
      <t>(7)</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</si>
  <si>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</si>
  <si>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</si>
  <si>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</si>
  <si>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</si>
  <si>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</si>
  <si>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</si>
  <si>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</si>
  <si>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</si>
  <si>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</si>
  <si>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</si>
  <si>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</si>
  <si>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</si>
  <si>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</si>
  <si>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</si>
  <si>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</si>
  <si>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</si>
  <si>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</si>
  <si>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</si>
  <si>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</si>
  <si>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</si>
  <si>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</si>
  <si>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</si>
  <si>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</si>
  <si>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</si>
  <si>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</si>
  <si>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</si>
  <si>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</si>
  <si>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</si>
  <si>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</si>
  <si>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</si>
  <si>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</si>
  <si>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</si>
  <si>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</si>
  <si>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</si>
  <si>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</si>
  <si>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</si>
  <si>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</si>
  <si>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</si>
  <si>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</si>
  <si>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</si>
  <si>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</si>
  <si>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</si>
  <si>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</si>
  <si>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</si>
  <si>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</si>
  <si>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</si>
  <si>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</si>
  <si>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</si>
  <si>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</si>
  <si>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</si>
  <si>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t>Výnosy (1)</t>
  </si>
  <si>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</si>
  <si>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</si>
  <si>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</si>
  <si>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r>
      <t xml:space="preserve">C e l k e m  </t>
    </r>
    <r>
      <rPr>
        <sz val="10"/>
        <rFont val="Calibri"/>
        <family val="2"/>
      </rPr>
      <t>(3)</t>
    </r>
    <r>
      <rPr>
        <b/>
        <sz val="10"/>
        <rFont val="Calibri"/>
        <family val="2"/>
      </rPr>
      <t xml:space="preserve"> </t>
    </r>
  </si>
  <si>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</si>
  <si>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</si>
  <si>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</si>
  <si>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</si>
  <si>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</si>
  <si>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</si>
  <si>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</si>
  <si>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stav k 31.12.</t>
    </r>
    <r>
      <rPr>
        <sz val="10"/>
        <rFont val="Calibri"/>
        <family val="2"/>
      </rPr>
      <t>(4</t>
    </r>
    <r>
      <rPr>
        <b/>
        <sz val="10"/>
        <rFont val="Calibri"/>
        <family val="2"/>
      </rPr>
      <t>)</t>
    </r>
  </si>
  <si>
    <t>ř.2+10+21+28</t>
  </si>
  <si>
    <t>ř.22 až 27</t>
  </si>
  <si>
    <t>ř.29 až 39</t>
  </si>
  <si>
    <t>ř.41+51+71+79</t>
  </si>
  <si>
    <t>ř.42 až 50</t>
  </si>
  <si>
    <t>ř.52 až70</t>
  </si>
  <si>
    <t>ř.72 až 78</t>
  </si>
  <si>
    <t>ř.80 až 81</t>
  </si>
  <si>
    <t>ř. 1+40</t>
  </si>
  <si>
    <t>ř.84+88</t>
  </si>
  <si>
    <t>ř.85 až 87</t>
  </si>
  <si>
    <t>ř.89 až 91</t>
  </si>
  <si>
    <t>ř.93+95+103+127</t>
  </si>
  <si>
    <t>ř.94</t>
  </si>
  <si>
    <t>ř.96 až 102</t>
  </si>
  <si>
    <t>ř.104 až 126</t>
  </si>
  <si>
    <t>ř.128 až 129</t>
  </si>
  <si>
    <t>ř.83+92</t>
  </si>
  <si>
    <r>
      <rPr>
        <sz val="8"/>
        <rFont val="Calibri"/>
        <family val="2"/>
      </rPr>
      <t>(2)</t>
    </r>
    <r>
      <rPr>
        <sz val="10"/>
        <rFont val="Calibri"/>
        <family val="2"/>
      </rPr>
      <t xml:space="preserve"> Vyhláškou je dáno pouze označení a členění textů; čísla příslušných účtů jsou doplněna pro lepší orientaci ve výkazu.</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</si>
  <si>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</si>
  <si>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</si>
  <si>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</si>
  <si>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</si>
  <si>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</si>
  <si>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501,502,503</t>
  </si>
  <si>
    <t>ř.9 až 11</t>
  </si>
  <si>
    <t>ř.13 až 17</t>
  </si>
  <si>
    <t xml:space="preserve">ř.19 </t>
  </si>
  <si>
    <t>ř.21 až 27</t>
  </si>
  <si>
    <t>ř.29 až 33</t>
  </si>
  <si>
    <t>556,558,559</t>
  </si>
  <si>
    <t>ř.35</t>
  </si>
  <si>
    <t>ř.37</t>
  </si>
  <si>
    <t>ř.43 až 45</t>
  </si>
  <si>
    <t>601,602,604</t>
  </si>
  <si>
    <t>ř.48 až 53</t>
  </si>
  <si>
    <t>ř.55 až 59</t>
  </si>
  <si>
    <t xml:space="preserve">ř.40+42+46+47+54 </t>
  </si>
  <si>
    <t>hlavní + hospodářská činnost</t>
  </si>
  <si>
    <t xml:space="preserve"> Výsledek hospodaření před zdaněním celkem</t>
  </si>
  <si>
    <t>ř.61/sl.1+61/sl.2</t>
  </si>
  <si>
    <t xml:space="preserve"> Výsledek hospodaření po zdanění celkem</t>
  </si>
  <si>
    <t>ř.62/sl.1+62/sl.2</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</si>
  <si>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</si>
  <si>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</si>
  <si>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</si>
  <si>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</si>
  <si>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</si>
  <si>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</si>
  <si>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</si>
  <si>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</si>
  <si>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</si>
  <si>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IP na dlouhodobý koncepční rozvoj výzk. org.</t>
  </si>
  <si>
    <r>
      <t xml:space="preserve">Menzy a ostatní stravovací zařízení na zákl. smluvního vztahu </t>
    </r>
    <r>
      <rPr>
        <sz val="8"/>
        <rFont val="Calibri"/>
        <family val="2"/>
      </rPr>
      <t>(1)</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</si>
  <si>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</si>
  <si>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Tabulka 4   Přehled o peněžních tocích (výkaz cash flow) </t>
  </si>
  <si>
    <t>specifikace VVŠ</t>
  </si>
  <si>
    <t xml:space="preserve">                   Národní programy udržitelnosti</t>
  </si>
  <si>
    <t xml:space="preserve">v gesci MŠMT </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</si>
  <si>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</si>
  <si>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</si>
  <si>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</si>
  <si>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</si>
  <si>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</si>
  <si>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t>Tabulka 1   Rozvaha (bilance)</t>
  </si>
  <si>
    <t>Tabulka 2   Výkaz zisku a ztráty</t>
  </si>
  <si>
    <r>
      <t xml:space="preserve">z toho na zákl. fin. vypořádání </t>
    </r>
    <r>
      <rPr>
        <sz val="8"/>
        <color indexed="8"/>
        <rFont val="Calibri"/>
        <family val="2"/>
      </rPr>
      <t>(8)</t>
    </r>
  </si>
  <si>
    <t>ř.1+8+12+18+20+ 28+34+36</t>
  </si>
  <si>
    <t xml:space="preserve">ř.41 </t>
  </si>
  <si>
    <t>ř.60 - 38+36</t>
  </si>
  <si>
    <t>ř.61 - 36</t>
  </si>
  <si>
    <t>3=sl.2/12/sl.1*1000</t>
  </si>
  <si>
    <t>Průměrná měsíční mzda (Kč)</t>
  </si>
  <si>
    <t>6=sl.5/12     /sl.4*1000</t>
  </si>
  <si>
    <t>9=sl.8/12   /sl.7*1000</t>
  </si>
  <si>
    <t>pedagogičtí pracovníci V, V a I</t>
  </si>
  <si>
    <t>č. ř. v tab. 5</t>
  </si>
  <si>
    <r>
      <rPr>
        <sz val="8"/>
        <rFont val="Calibri"/>
        <family val="2"/>
      </rPr>
      <t xml:space="preserve">(5)  </t>
    </r>
    <r>
      <rPr>
        <sz val="10"/>
        <rFont val="Calibri"/>
        <family val="2"/>
      </rPr>
      <t>Součtová hodnota této tabulky se automaticky přenáší do souhrnné tabulky č. 5, ř.10.</t>
    </r>
  </si>
  <si>
    <t>V případě nerovnosti jsou buňky vyplněny červeně.</t>
  </si>
  <si>
    <r>
      <rPr>
        <sz val="8"/>
        <color indexed="8"/>
        <rFont val="Calibri"/>
        <family val="2"/>
      </rPr>
      <t>(7)</t>
    </r>
    <r>
      <rPr>
        <sz val="10"/>
        <color indexed="8"/>
        <rFont val="Calibri"/>
        <family val="2"/>
      </rPr>
      <t xml:space="preserve"> Hodnota mezd CELKEM v řádku 6 (CELKEM) tab. 8.a se rovná hodnotě mezd CELKEM ve sl. 8, ř. 12 tabulky 8.b.</t>
    </r>
  </si>
  <si>
    <t>MŠMT bez VaV</t>
  </si>
  <si>
    <t>MŠMT VaV</t>
  </si>
  <si>
    <t>Ostatní kapitoly státního rozpočtu bez VaV</t>
  </si>
  <si>
    <t>Ostatní kapitoly státního rozpočtu VaV</t>
  </si>
  <si>
    <t>Územní rozpočty bez VaV</t>
  </si>
  <si>
    <t>Územní rozpočty VaV</t>
  </si>
  <si>
    <t>C  e  l  k  e  m  bez VaV</t>
  </si>
  <si>
    <t>C  e  l  k  e  m  VaV</t>
  </si>
  <si>
    <t>Vysoká škola uměleckoprůmyslová v Praze</t>
  </si>
  <si>
    <t>Název účetní jednotky:  Vysoká škola uměleckoprůmyslová v Praze</t>
  </si>
  <si>
    <t>IČO:  60461071</t>
  </si>
  <si>
    <t>Sídlo účetní jednotky: nám. Jana Palacha 80, 116 93 Praha 1</t>
  </si>
  <si>
    <t>Podpisový záznam statutárního orgánu účetní jednotky</t>
  </si>
  <si>
    <t>Právní forma účetní jednotky: veřejná vysoká škola</t>
  </si>
  <si>
    <t>Předmět činnosti nebo účel: vzdělávací činnost</t>
  </si>
  <si>
    <t>Komentář k tabulce</t>
  </si>
  <si>
    <t xml:space="preserve">Další vysvětlení je uvedeno v kapitole Stav a pohyb majetku a závazků. Každoroční nárůst je patrný u položky zásob, neboť přibývají dokončené a vydané </t>
  </si>
  <si>
    <t>knihy na skladě, které jsou účtovány jako vlastní výrobky.</t>
  </si>
  <si>
    <t xml:space="preserve">celkem </t>
  </si>
  <si>
    <t>sl.3</t>
  </si>
  <si>
    <t>170624</t>
  </si>
  <si>
    <t>70</t>
  </si>
  <si>
    <t>Ministerstvo kultury ČR</t>
  </si>
  <si>
    <t>Magistrát hl. města Prahy</t>
  </si>
  <si>
    <t>Program Erasmus</t>
  </si>
  <si>
    <t>Státní výročí 2018</t>
  </si>
  <si>
    <t>133D21H007002</t>
  </si>
  <si>
    <t>úhrada za úkony spojené s habilitačním řízením</t>
  </si>
  <si>
    <t xml:space="preserve">   úhrada za vydání duplikátu diplomu</t>
  </si>
  <si>
    <t>úhrada za školení BOZP</t>
  </si>
  <si>
    <r>
      <t>z toho</t>
    </r>
    <r>
      <rPr>
        <sz val="8"/>
        <rFont val="Calibri"/>
        <family val="2"/>
      </rPr>
      <t xml:space="preserve"> (1)</t>
    </r>
  </si>
  <si>
    <t>1.</t>
  </si>
  <si>
    <t xml:space="preserve">Program Erasmus z EU </t>
  </si>
  <si>
    <t>2.</t>
  </si>
  <si>
    <t>3.</t>
  </si>
  <si>
    <t>Vlastní zdroje UMPRUM – fakturace služeb, kurzy</t>
  </si>
  <si>
    <t>projektů:</t>
  </si>
  <si>
    <t xml:space="preserve">1. </t>
  </si>
  <si>
    <t>institucionální podpora</t>
  </si>
  <si>
    <t xml:space="preserve">2. </t>
  </si>
  <si>
    <t>specifický výzkum</t>
  </si>
  <si>
    <t xml:space="preserve">Součet </t>
  </si>
  <si>
    <t>UMPRUM nemá žádné stravovací zařízení.</t>
  </si>
  <si>
    <t>Kolej Mikoláše Alše</t>
  </si>
  <si>
    <t>Ubytovaní studenti na koleji M. Alše jsou z řad tuzemských a zahraničních studentů UMPRUM a studentů z jiných vysokých škol.</t>
  </si>
  <si>
    <t>V letních měsících je kolej využívána jako hostel.</t>
  </si>
  <si>
    <t>Rozbor příjmů koleje M. Alše:</t>
  </si>
  <si>
    <t>za ubytování studentů UMPRUM a  studentů z ostatních vysokých škol během škol. roku</t>
  </si>
  <si>
    <t xml:space="preserve">za ubytování v rámci provozu hostelu </t>
  </si>
  <si>
    <t>za další služby (zapůjčení pračky, pronájem místností)</t>
  </si>
  <si>
    <t>Součet</t>
  </si>
  <si>
    <t xml:space="preserve">řádek </t>
  </si>
  <si>
    <t>hlavní činnost</t>
  </si>
  <si>
    <t xml:space="preserve">doplňková (hospodářská) činnost </t>
  </si>
  <si>
    <t>Náklady</t>
  </si>
  <si>
    <t xml:space="preserve">     I. Spotřebované nákupy celkem</t>
  </si>
  <si>
    <t>ř.2 až 5</t>
  </si>
  <si>
    <t>ř.7 až 10</t>
  </si>
  <si>
    <t xml:space="preserve">     III. Změna stavu zásob vlastní činnosti a aktivace</t>
  </si>
  <si>
    <t>ř.12 až 14</t>
  </si>
  <si>
    <t>ř.12 až 16</t>
  </si>
  <si>
    <t>ř.18 až 20</t>
  </si>
  <si>
    <t>ř.22 až 29</t>
  </si>
  <si>
    <t>ř.31 až 36</t>
  </si>
  <si>
    <t>ř.38 a 39</t>
  </si>
  <si>
    <t>ř.41</t>
  </si>
  <si>
    <t xml:space="preserve">ř.1+6+11+17+21+ 30+37+40 </t>
  </si>
  <si>
    <t>Financování osobních nákladů bylo pokryto z příspěvku A+K nejvyšším podílem, dále z projektů školy a vlastních příjmů.</t>
  </si>
  <si>
    <t xml:space="preserve">Další významnou část nákladů tvoří: </t>
  </si>
  <si>
    <t>platby za výuku, služby IT, platby za nájmy, právní, účetní, poradenské služby, služby kopírování, tiskařské, grafické,</t>
  </si>
  <si>
    <t>Čerpání stipendijního fondu:</t>
  </si>
  <si>
    <t xml:space="preserve">            SW</t>
  </si>
  <si>
    <t xml:space="preserve">            ostatní nehmotný majetek</t>
  </si>
  <si>
    <t xml:space="preserve">Struktura tvorby fondu je zřejmá z tabulky. </t>
  </si>
  <si>
    <t xml:space="preserve">Nebyly provedeny žádné přesuny mezi jednotlivými fondy ve prospěch FRIM. </t>
  </si>
  <si>
    <t>Tvorba fondu účelově určených prostředků:</t>
  </si>
  <si>
    <t>institucionální plán</t>
  </si>
  <si>
    <t>Sociální fond není naplněn.</t>
  </si>
  <si>
    <t>U energií je zaznamenán mírný pokles.</t>
  </si>
  <si>
    <t>Nárůst mezd oproti roku 2017 činil 18 %.</t>
  </si>
  <si>
    <t xml:space="preserve">U doplňkové činnosti ve výši 122 tis. Kč se jedná o bankovní náklady, poplatky státní správě, pojištění a různé. </t>
  </si>
  <si>
    <t>Ve srovnání s rokem 2017 byl mírný pokles u spotřeby energie o 3 %.</t>
  </si>
  <si>
    <t>Jedná se o náklady na stipendia, na tvorbu fondů, na pojistné budov a auta, náklady na vedení účtů v bance,</t>
  </si>
  <si>
    <t>Tabulka 8.c   Neinvestiční náklady 2018</t>
  </si>
  <si>
    <t xml:space="preserve">Ve stavu aktiv a pasiv lze konstatovat mírný nárůst oproti roku 2017, zejména u položek dlouhodobého majetku, </t>
  </si>
  <si>
    <t>za práce některých ateliérů, školné za program vedený v anglickém jazyce, poplatky za přijímací řízení.</t>
  </si>
  <si>
    <t>Výnosy z hlavní i doplňkové činnosti jsou podrobněji rozvedeny v tabulce 6.</t>
  </si>
  <si>
    <t>Hospodářský výsledek je navržen k rozdělení do fondů:</t>
  </si>
  <si>
    <t>UMPRUM dosáhla v roce 2018 kladného hospodářského výsledku v hlavní činnosti i v doplňkové činnosti.</t>
  </si>
  <si>
    <t>Provoz koleje, který patří rovněž mezi doplňkovou činnost školy, byl v roce 2018 ztrátový.</t>
  </si>
  <si>
    <t>studentské stáže (pobyty studentů na zahranič. školách)</t>
  </si>
  <si>
    <t>pracovní stáže (pracovní pobyty studentů v zahraničí)</t>
  </si>
  <si>
    <t>zaměstnanecké mobility</t>
  </si>
  <si>
    <t>Dotace MŠMT</t>
  </si>
  <si>
    <t>1. ukazatel D Zahraniční studenti a mezinárodní spolupráce:</t>
  </si>
  <si>
    <t>2. ukazatel I dotace na rozvojové programy</t>
  </si>
  <si>
    <t>centralizovaných rozvojových projektů.</t>
  </si>
  <si>
    <t xml:space="preserve">Centralizované RP byly realizovány společně s dalšími vysokými školami: </t>
  </si>
  <si>
    <t>Dotace z ostatních kapitol státního rozpočtu</t>
  </si>
  <si>
    <t>Dotace z územních rozpočtů</t>
  </si>
  <si>
    <t>Celoroční výstavní program Galerie UM (výstavy v budově školy)</t>
  </si>
  <si>
    <t>Dotace na prostředky ze zahraničí</t>
  </si>
  <si>
    <t xml:space="preserve">1. dotace na program Erasmus </t>
  </si>
  <si>
    <t>Využití prostředků na tyto aktivity:</t>
  </si>
  <si>
    <t>pracovní stáže absolventů (pracovní pobyty studentů v zahraničí)</t>
  </si>
  <si>
    <t>organizace mobilit (administrativa s řešením progr. Erasmus)</t>
  </si>
  <si>
    <t>Příjem z tohoto fondu byl určen na pokrytí paušálních výdajů na studium zahraničních studentů.</t>
  </si>
  <si>
    <t xml:space="preserve">Visegrádský fond je mezinárodní organizace, která podporuje společné kulturní, vědecko-výzkumné a vzdělávací projekty, </t>
  </si>
  <si>
    <t xml:space="preserve">V rámci dotačního programu pro připomínku státních výročí v roce 2018 byl realizován projekt:   </t>
  </si>
  <si>
    <t>b) v projektu Posílení konkurenceschopnosti a kvality doktorských studijních programů uměleckých škol v národním a mezinárodním kontextu byla koordinátorem celého projektu AMU</t>
  </si>
  <si>
    <t>f) v projektu Spolupráce při přípravě studijních IS na novou strukturu studia a technické řešení meziuniverzitní prostupnosti studia byla koordinátorem celého projektu MU</t>
  </si>
  <si>
    <t>e) v projektu Problematika internacionalizace v prostředí veřejných vysokých škol se zaměřením na oblast lidských zdrojů byla koordinátorem celého projektu MU</t>
  </si>
  <si>
    <t>c) v projektu Synergie technologického rozvoje a implementace nové legislativy v roce 2018 bylo koordinátorem celého projektu ČVUT</t>
  </si>
  <si>
    <t>Oděv jako poselství minulosti</t>
  </si>
  <si>
    <t>Leopold Bauer</t>
  </si>
  <si>
    <t>České sklo</t>
  </si>
  <si>
    <t>Almanach Aš po Už/horod</t>
  </si>
  <si>
    <t>Ars Electronica</t>
  </si>
  <si>
    <t>Memory Fashion Message</t>
  </si>
  <si>
    <t>V roce 2018 získala škola dotaci v rámci územních rozpočtů od Magistrátu hl. města Prahy na dva projekty ve výši 580 tis. Kč:</t>
  </si>
  <si>
    <t>Dotace na projekt v roce 2017 činila pouze 28 tis. Kč.</t>
  </si>
  <si>
    <t>Dotace z MŠMT</t>
  </si>
  <si>
    <t>1. Dotace od Grantové agentury ČR</t>
  </si>
  <si>
    <t>2. Dotace Ministerstva kultury ČR</t>
  </si>
  <si>
    <t>Projekt byl v roce 2018 zahájen.</t>
  </si>
  <si>
    <t>Předmětem řešení projektu je aplikovaný výzkum v oboru umění, architektura, kulturní dědictví.</t>
  </si>
  <si>
    <t>Nevyčerpané prostředky určené pro rok 2018 byly vráceny.</t>
  </si>
  <si>
    <t>Vlastní použité prostředky byly pouze z fondu reprodukce majetku.</t>
  </si>
  <si>
    <t xml:space="preserve">V roce 2018 byly řešeny dva projekty: </t>
  </si>
  <si>
    <t>a platby za akreditovaný studijní program Visual Arts v hlavní činnosti.</t>
  </si>
  <si>
    <t>V tomto řádku (5) nejsou uvedeny poplatky za studium od mimořádných studentů a studentů ze zahraničí, kteří se neúčastní celého akreditovaného studia.</t>
  </si>
  <si>
    <t>V rámci celoživotního vzdělávání měla škola příjmy z těchto kurzů pro veřejnost:</t>
  </si>
  <si>
    <t>Kurz restaurování papíru a knižní vazby</t>
  </si>
  <si>
    <t>Kurz kresby a malby</t>
  </si>
  <si>
    <t>* práce ateliérů 983 tis. Kč</t>
  </si>
  <si>
    <t>* příjmy z úhrad za mimořádné a nadstandardní úkony studijního oddělení 127 tis. Kč</t>
  </si>
  <si>
    <t>* příjmy za mimořádné studium a ateliérovou stáž pro samoplátce 27 tis. Kč</t>
  </si>
  <si>
    <t>* poskytování služeb tisku, kopírování a laminování ve výši 165 tis. Kč</t>
  </si>
  <si>
    <t>* přefakturace tepla a dalších služeb ve výši 476 tis. Kč</t>
  </si>
  <si>
    <t xml:space="preserve">Z pravidelných příjmů školy lze stejně jako v roce 2017 uvést jako nejvýraznější tržby za ubytování na koleji v doplňkové činnosti </t>
  </si>
  <si>
    <t>Ve srovnání s rokem 2017 je struktura vlastních příjmů přibližně stejná s menšími rozdíly v jednotlivých komoditách. Výraznější nárůst</t>
  </si>
  <si>
    <t>lze konstatovat u příjmů ateliérů, nižší jsou v tomto roce příjmy za kurzy pro veřejnost.</t>
  </si>
  <si>
    <t>Kurz litografie</t>
  </si>
  <si>
    <t>Fond ÚUP</t>
  </si>
  <si>
    <t>4.</t>
  </si>
  <si>
    <r>
      <rPr>
        <sz val="8"/>
        <rFont val="Calibri"/>
        <family val="2"/>
      </rPr>
      <t>(1)</t>
    </r>
    <r>
      <rPr>
        <sz val="10"/>
        <rFont val="Calibri"/>
        <family val="2"/>
      </rPr>
      <t xml:space="preserve"> Ostatní zdroje pro financování stipendií:</t>
    </r>
  </si>
  <si>
    <t xml:space="preserve">Veškeré příjmy a výdaje koleje za rok 2018 byly vedeny v doplňkové činnosti. </t>
  </si>
  <si>
    <t>Provozní náklady byly ve službách a energiích nižší než v roce 2017.</t>
  </si>
  <si>
    <t>celkově nižší tržby a hospodaření za rok 2018 skončilo ztrátou.</t>
  </si>
  <si>
    <t>Oproti roku 2017 byly vyšší výdaje na investice pro vybavení školy, zejména u staveb.</t>
  </si>
  <si>
    <t>* SW (úpravy iFIS, personální systém, monitoring sítí a aplikací) 569 tis. Kč</t>
  </si>
  <si>
    <t>* výpočetní technika 292 tis. Kč</t>
  </si>
  <si>
    <t>* vestavěné patro 350 tis. Kč</t>
  </si>
  <si>
    <t>V roce 2018 zaznamenal FRIM úbytek.</t>
  </si>
  <si>
    <t>Dominantními výdaji byly zejména realizované přípravné práce na rekonstrukci nové budovy v ul. Mikulandská.</t>
  </si>
  <si>
    <t>1. prospěchová stipendia: 231 tis. Kč</t>
  </si>
  <si>
    <t>2. mimořádná stipendia: 124 tis. Kč</t>
  </si>
  <si>
    <t>1. sociální stipendia: 39 tis. Kč</t>
  </si>
  <si>
    <t xml:space="preserve">Studijní programy a s nimi spojená tvůrčí činnost </t>
  </si>
  <si>
    <t>Stipendia studentů doktorských studijních programů</t>
  </si>
  <si>
    <t>1. prostředky na VaV z kap. 333-MŠMT</t>
  </si>
  <si>
    <t>2. prostředky z jiné podpory z veř. prostředků</t>
  </si>
  <si>
    <r>
      <t>VaV z národních zdrojů</t>
    </r>
    <r>
      <rPr>
        <sz val="8"/>
        <rFont val="Calibri"/>
        <family val="2"/>
      </rPr>
      <t xml:space="preserve"> (2)</t>
    </r>
  </si>
  <si>
    <r>
      <t xml:space="preserve">mzdy </t>
    </r>
    <r>
      <rPr>
        <sz val="8"/>
        <rFont val="Calibri"/>
        <family val="2"/>
      </rPr>
      <t>(7)</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</si>
  <si>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</si>
  <si>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</si>
  <si>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</si>
  <si>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</si>
  <si>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t xml:space="preserve">5. Stav a pohyb majetku a závazků  </t>
  </si>
  <si>
    <t>Přehled o majetku a jeho vývoj v tis. Kč</t>
  </si>
  <si>
    <t>Druhy majetku</t>
  </si>
  <si>
    <t>pořizovací cena</t>
  </si>
  <si>
    <t>oprávky (-)</t>
  </si>
  <si>
    <t xml:space="preserve">    zůstatková cena</t>
  </si>
  <si>
    <t>3</t>
  </si>
  <si>
    <t>Dlouhodobý nehmotný majetek</t>
  </si>
  <si>
    <t>software</t>
  </si>
  <si>
    <t>drobný dlouhodobý nehmotný majetek</t>
  </si>
  <si>
    <t>Dlouhodobý hmotný majetek</t>
  </si>
  <si>
    <t>umělecká díla</t>
  </si>
  <si>
    <t>budovy, stavby</t>
  </si>
  <si>
    <t>hmotné movité věci a jejich soubory</t>
  </si>
  <si>
    <t>pěstitelské celky trvalých porostů</t>
  </si>
  <si>
    <t>drobný dlouhodobý hmotný majetek</t>
  </si>
  <si>
    <t>nedokončený dlouhodobý hmotný majetek</t>
  </si>
  <si>
    <t>poskytnuté zálohy na dlouhodobý hmotný majetek</t>
  </si>
  <si>
    <t xml:space="preserve">Nárůst u položky samostatné movité věci a soubory movitých věcí je patrný každoročně a je v souladu s trendem </t>
  </si>
  <si>
    <t xml:space="preserve">V kategorii nedokončeného dlouhodobého hmotného majetku se jedná o pokračující výdaje na přípravné práce v rámci </t>
  </si>
  <si>
    <t xml:space="preserve">Zjištěné inventarizační rozdíly byly řešeny likvidační a škodní komisí v daných případech. </t>
  </si>
  <si>
    <t xml:space="preserve">Závěry obou komisí byly předány oddělení správy majetku a ekonomickému odboru, aby mohly </t>
  </si>
  <si>
    <t>být účetně vypořádány. Kancelářská a výpočetní technika určená k vyřazení byla ekologicky</t>
  </si>
  <si>
    <t>zlikvidována.</t>
  </si>
  <si>
    <t xml:space="preserve">Pohledávky a závazky </t>
  </si>
  <si>
    <t>Stav pohledávek a závazků je v průběhu roku sledován, uhrazenost pohledávek je zajišťována standardními</t>
  </si>
  <si>
    <t>způsoby – ústně či písemně.</t>
  </si>
  <si>
    <t>Sklad knih</t>
  </si>
  <si>
    <t xml:space="preserve">Nákladovost jednotlivých knih je sledována zakázkově v ekonomickém systému iFIS. </t>
  </si>
  <si>
    <t>Sklad knih podléhá řádné evidenci a inventarizaci zásob.</t>
  </si>
  <si>
    <t xml:space="preserve">Pozn. </t>
  </si>
  <si>
    <t xml:space="preserve">Struktura celkového CASH FLOW                      </t>
  </si>
  <si>
    <t>Minulé období</t>
  </si>
  <si>
    <t>Běžné období</t>
  </si>
  <si>
    <t>Rozdíl</t>
  </si>
  <si>
    <t>Vliv na CF</t>
  </si>
  <si>
    <t>001</t>
  </si>
  <si>
    <t>002</t>
  </si>
  <si>
    <t xml:space="preserve">Rezervy řízené předpisy                            </t>
  </si>
  <si>
    <t>003</t>
  </si>
  <si>
    <t xml:space="preserve">Přechodné účty pasivní                             </t>
  </si>
  <si>
    <t>004</t>
  </si>
  <si>
    <t xml:space="preserve">     Výdaje příštích období                        </t>
  </si>
  <si>
    <t>005</t>
  </si>
  <si>
    <t xml:space="preserve">     Výnosy příštích období                        </t>
  </si>
  <si>
    <t>006</t>
  </si>
  <si>
    <t xml:space="preserve">     Kursové rozdíly pasivní                       </t>
  </si>
  <si>
    <t>007</t>
  </si>
  <si>
    <t xml:space="preserve">     Dohadné účty pasivní                          </t>
  </si>
  <si>
    <t>008</t>
  </si>
  <si>
    <t xml:space="preserve">Přechodné účty aktivní                             </t>
  </si>
  <si>
    <t>009</t>
  </si>
  <si>
    <t xml:space="preserve">     Náklady příštích období                       </t>
  </si>
  <si>
    <t>010</t>
  </si>
  <si>
    <t xml:space="preserve">     Příjmy příštích období                        </t>
  </si>
  <si>
    <t>011</t>
  </si>
  <si>
    <t xml:space="preserve">     Kursové rozdíly aktivní                       </t>
  </si>
  <si>
    <t xml:space="preserve">     Dohadné účty aktivní                          </t>
  </si>
  <si>
    <t xml:space="preserve">Pohledávky celkem                                  </t>
  </si>
  <si>
    <t xml:space="preserve">     Z obchodního styku                            </t>
  </si>
  <si>
    <t>015</t>
  </si>
  <si>
    <t xml:space="preserve">     K účastníkům sdružení                         </t>
  </si>
  <si>
    <t>016</t>
  </si>
  <si>
    <t xml:space="preserve">     Za institucemi soc. zabezp. a zdravot. pojištění </t>
  </si>
  <si>
    <t>017</t>
  </si>
  <si>
    <t xml:space="preserve">     Ostatní přímé daně                            </t>
  </si>
  <si>
    <t xml:space="preserve">     Daň z přidané hodnoty                         </t>
  </si>
  <si>
    <t>020</t>
  </si>
  <si>
    <t xml:space="preserve">     Ostatní daně a poplatky                       </t>
  </si>
  <si>
    <t>023</t>
  </si>
  <si>
    <t xml:space="preserve">     Za zaměstnanci                                </t>
  </si>
  <si>
    <t>024</t>
  </si>
  <si>
    <t xml:space="preserve">     Z emitovaných dluhopisů a jiné pohledávky    </t>
  </si>
  <si>
    <t xml:space="preserve">     Opravná položka k pohledávkám                 </t>
  </si>
  <si>
    <t xml:space="preserve">Ceniny                                            </t>
  </si>
  <si>
    <t>027</t>
  </si>
  <si>
    <t xml:space="preserve">Majetkové cenné papíry                             </t>
  </si>
  <si>
    <t xml:space="preserve">Dlužné cenné pap. a vlastní dluhopisy              </t>
  </si>
  <si>
    <t>Ostatní cenné papíry a pořízení krátkodob. finan. majetku</t>
  </si>
  <si>
    <t>030</t>
  </si>
  <si>
    <t xml:space="preserve">Zásoby celkem                                      </t>
  </si>
  <si>
    <t xml:space="preserve">     Materiál na skladě a na cestě                 </t>
  </si>
  <si>
    <t xml:space="preserve">     Nedokončená výroba a polotovary vlastní výroby     </t>
  </si>
  <si>
    <t>033</t>
  </si>
  <si>
    <t xml:space="preserve">     Výrobky                                       </t>
  </si>
  <si>
    <t>034</t>
  </si>
  <si>
    <t xml:space="preserve">     Zvířata                                       </t>
  </si>
  <si>
    <t>035</t>
  </si>
  <si>
    <t xml:space="preserve">     Zboží na skladě a na cestě                    </t>
  </si>
  <si>
    <t>036</t>
  </si>
  <si>
    <t xml:space="preserve">     Poskytnuté zálohy na zásoby                   </t>
  </si>
  <si>
    <t>037</t>
  </si>
  <si>
    <t xml:space="preserve">Krátkodobé závazky                                 </t>
  </si>
  <si>
    <t>038</t>
  </si>
  <si>
    <t xml:space="preserve">     Dodavatelé                                    </t>
  </si>
  <si>
    <t>039</t>
  </si>
  <si>
    <t xml:space="preserve">     Směnky k úhradě                               </t>
  </si>
  <si>
    <t>040</t>
  </si>
  <si>
    <t xml:space="preserve">     Přijaté zálohy                                </t>
  </si>
  <si>
    <t xml:space="preserve">     Ostatní závazky                               </t>
  </si>
  <si>
    <t xml:space="preserve">     Zaměstnanci                                   </t>
  </si>
  <si>
    <t>043</t>
  </si>
  <si>
    <t xml:space="preserve">     Ostatní závazky vůči zaměstnancům             </t>
  </si>
  <si>
    <t>044</t>
  </si>
  <si>
    <t>045</t>
  </si>
  <si>
    <t>046</t>
  </si>
  <si>
    <t xml:space="preserve">     Ostatní přímé daně                       </t>
  </si>
  <si>
    <t>047</t>
  </si>
  <si>
    <t>048</t>
  </si>
  <si>
    <t>049</t>
  </si>
  <si>
    <t xml:space="preserve">     Ze vztahu ke státnímu rozpočtu                </t>
  </si>
  <si>
    <t>050</t>
  </si>
  <si>
    <t xml:space="preserve">     Ze vztahu k rozpočtu ÚSC                      </t>
  </si>
  <si>
    <t xml:space="preserve">     Jiné závazky                                  </t>
  </si>
  <si>
    <t>053</t>
  </si>
  <si>
    <t xml:space="preserve">Krátkodobé bankovní úvěry                          </t>
  </si>
  <si>
    <t>054</t>
  </si>
  <si>
    <t xml:space="preserve">Přijaté finanční výpomoci                          </t>
  </si>
  <si>
    <t>055</t>
  </si>
  <si>
    <t xml:space="preserve">Cash flow provozní                                 </t>
  </si>
  <si>
    <t>056</t>
  </si>
  <si>
    <t xml:space="preserve">Nehmotný dlouhodobý majetek                        </t>
  </si>
  <si>
    <t>057</t>
  </si>
  <si>
    <t xml:space="preserve">     Nehmotné výsledky výzkumu a vývoje            </t>
  </si>
  <si>
    <t>058</t>
  </si>
  <si>
    <t xml:space="preserve">     Software                                      </t>
  </si>
  <si>
    <t>059</t>
  </si>
  <si>
    <t xml:space="preserve">     Předměty ocenitelných práv                    </t>
  </si>
  <si>
    <t>060</t>
  </si>
  <si>
    <t xml:space="preserve">     Nedokončené nehmotné investice                </t>
  </si>
  <si>
    <t xml:space="preserve">     Poskytnuté zálohy na nehmot. dlouhod. majetek      </t>
  </si>
  <si>
    <t>064</t>
  </si>
  <si>
    <t xml:space="preserve">Oprávky celkem                                     </t>
  </si>
  <si>
    <t>065</t>
  </si>
  <si>
    <t xml:space="preserve">     K nehmotným výsledkům výzkumné činnosti         </t>
  </si>
  <si>
    <t xml:space="preserve">     K softwaru                                    </t>
  </si>
  <si>
    <t xml:space="preserve">     K předmětům ocenitelných práv                 </t>
  </si>
  <si>
    <t>068</t>
  </si>
  <si>
    <t xml:space="preserve">     K drobnému nehmot. dlouhodobému majetku   </t>
  </si>
  <si>
    <t xml:space="preserve">     K ostatnímu nehmot. dlouhodobému majetku</t>
  </si>
  <si>
    <t>070</t>
  </si>
  <si>
    <t xml:space="preserve">Hmotný dlouhodobý majetek                          </t>
  </si>
  <si>
    <t>071</t>
  </si>
  <si>
    <t xml:space="preserve">     Pozemky                                       </t>
  </si>
  <si>
    <t xml:space="preserve">     Umělecká díla a sbírky                        </t>
  </si>
  <si>
    <t xml:space="preserve">     Stavby                                        </t>
  </si>
  <si>
    <t xml:space="preserve">     Samostatné movité věci a soubory movité věcí     </t>
  </si>
  <si>
    <t>075</t>
  </si>
  <si>
    <t xml:space="preserve">     Pěstitelské celky trvalých porostů            </t>
  </si>
  <si>
    <t>076</t>
  </si>
  <si>
    <t xml:space="preserve">     Základní stádo a tažná zvířata                </t>
  </si>
  <si>
    <t>077</t>
  </si>
  <si>
    <t xml:space="preserve">     Drobný hmotný dlouhodobý majetek              </t>
  </si>
  <si>
    <t xml:space="preserve">     Ostatní hmotný dlouhodobý majetek</t>
  </si>
  <si>
    <t xml:space="preserve">     Nedokončené hmotné investice                  </t>
  </si>
  <si>
    <t>080</t>
  </si>
  <si>
    <t xml:space="preserve">     Poskytnuté zálohy na hmotný dlouhodobý majetek</t>
  </si>
  <si>
    <t xml:space="preserve">     Ke stavbám                                    </t>
  </si>
  <si>
    <t>083</t>
  </si>
  <si>
    <t xml:space="preserve">     K movitým věcem a souborům movitých věcí           </t>
  </si>
  <si>
    <t>084</t>
  </si>
  <si>
    <t xml:space="preserve">     K pěstitelským celkům trvalých porostů        </t>
  </si>
  <si>
    <t xml:space="preserve">     K drobnému hmotnému dlouhodobému majetku      </t>
  </si>
  <si>
    <t>087</t>
  </si>
  <si>
    <t xml:space="preserve">     K ostatnímu hmotnému dlouhodobému majetku     </t>
  </si>
  <si>
    <t xml:space="preserve">Korekce vyloučením odpisů                          </t>
  </si>
  <si>
    <t xml:space="preserve">Dlouhodobý finanční majetek                        </t>
  </si>
  <si>
    <t>090</t>
  </si>
  <si>
    <t>091</t>
  </si>
  <si>
    <t>092</t>
  </si>
  <si>
    <t xml:space="preserve">     Ostatní dlouhodobé cenné papíry a vklady      </t>
  </si>
  <si>
    <t>093</t>
  </si>
  <si>
    <t xml:space="preserve">     Půjčky podnikům ve skupině                    </t>
  </si>
  <si>
    <t>094</t>
  </si>
  <si>
    <t xml:space="preserve">     Ostatní dlouhodobý finanční majetek           </t>
  </si>
  <si>
    <t>095</t>
  </si>
  <si>
    <t xml:space="preserve">Cash flow z investiční činnosti                    </t>
  </si>
  <si>
    <t>096</t>
  </si>
  <si>
    <t xml:space="preserve">Dlouhodobé závazky celkem                          </t>
  </si>
  <si>
    <t>097</t>
  </si>
  <si>
    <t xml:space="preserve">     Emitované dluhopisy                           </t>
  </si>
  <si>
    <t>098</t>
  </si>
  <si>
    <t xml:space="preserve">     Závazky z pronájmu                            </t>
  </si>
  <si>
    <t>099</t>
  </si>
  <si>
    <t xml:space="preserve">     Dlouhodobě přijaté zálohy                     </t>
  </si>
  <si>
    <t xml:space="preserve">     Dlouhodobě směnky k úhradě                    </t>
  </si>
  <si>
    <t xml:space="preserve">     Ostatní dlouhodobé závazky                    </t>
  </si>
  <si>
    <t xml:space="preserve">Dlouhodobé bankovní úvěry                          </t>
  </si>
  <si>
    <t xml:space="preserve">Vlastní jmění                                      </t>
  </si>
  <si>
    <t xml:space="preserve">Fondy                                              </t>
  </si>
  <si>
    <t xml:space="preserve">Oceňovací rozdíly z přecenění majetku a závazků    </t>
  </si>
  <si>
    <t xml:space="preserve">Nerozděl. zisk, neuhraz. ztráta minulých let            </t>
  </si>
  <si>
    <t xml:space="preserve">Hospodářský výsledek ve schvalovacím řízení        </t>
  </si>
  <si>
    <t xml:space="preserve">Korekce snížením disponibilního zisku běžného roku </t>
  </si>
  <si>
    <t xml:space="preserve">Cash flow z finanční činnosti                      </t>
  </si>
  <si>
    <t xml:space="preserve">Cash flow celkové                                  </t>
  </si>
  <si>
    <t xml:space="preserve">Stav peněžních prostředků                          </t>
  </si>
  <si>
    <t xml:space="preserve">Cash flow (CF) z provozní činnosti, resp. peněžní tok ze základní výdělečné činnosti, kterou nelze zahrnout mezi investiční nebo </t>
  </si>
  <si>
    <t>poskytováním úvěrů, půjček a výpomocí, které nejsou považovány za provozní činnost, u UMPRUM se jedná pouze o operace</t>
  </si>
  <si>
    <t xml:space="preserve">Cash flow z finanční činnosti, resp. peněžní tok z činnosti, které mají za následek změny ve velikosti a složení vlastních </t>
  </si>
  <si>
    <t>Vysvětlením je nárůst investičních výdajů na pořízení nové budovy školy.</t>
  </si>
  <si>
    <t>staveb a také nedokončeného dlouhodobého nehmotného majetku.</t>
  </si>
  <si>
    <t>iFIS, dále rozšíření webového rozhraní interního platebního systému, SW pro tvorbu textilních designů.</t>
  </si>
  <si>
    <t>rozvoje modernizace technického vybavování školy pro provoz a výuku. Výraznými položkami nově pořízeného investičního majetku</t>
  </si>
  <si>
    <t>Vybavování školy novým majetkem bylo v roce 2018 realizováno z více zdrojů.</t>
  </si>
  <si>
    <t>což znamená vyšší čerpání fondu oproti roku 2017.</t>
  </si>
  <si>
    <t>Dále měla škola k dispozici investiční prostředky v rámci rozvojových projektů ve výši 210 tis. Kč.</t>
  </si>
  <si>
    <t>Drobný dlouhodobý nehmotný majetek evidovaný na rozvahovém účtu 018 byl během roku 2018 úplně vyřazen.</t>
  </si>
  <si>
    <t>Drobný hmotný majetek, který je evidován na rozvahovém účtu 028, je postupně vyřazován.</t>
  </si>
  <si>
    <t>V posledních letech se nákupy drobného majetku účtují přímo do nákladů, přesto podléhá evidenci a řádné inventarizaci.</t>
  </si>
  <si>
    <t>Inventarizace majetku a závazků proběhla v měsících listopad 2018 – leden 2019.</t>
  </si>
  <si>
    <t xml:space="preserve">z toho po lhůtě splatnosti jsou čtyři faktury v celkové výši 175 tis. Kč.  </t>
  </si>
  <si>
    <r>
      <rPr>
        <sz val="8"/>
        <rFont val="Calibri"/>
        <family val="2"/>
      </rPr>
      <t>(3)</t>
    </r>
    <r>
      <rPr>
        <sz val="10"/>
        <rFont val="Calibri"/>
        <family val="2"/>
      </rPr>
      <t xml:space="preserve"> Číslování řádků a sloupců je závazné. </t>
    </r>
  </si>
  <si>
    <t>(2) Uvádí se údaje po zdanění.</t>
  </si>
  <si>
    <t>Nejvýraznějšími příjmy v doplňkové činnosti byly výnosy z nájmů, kurzů pro veřejnost a příjmy za tisky.</t>
  </si>
  <si>
    <t xml:space="preserve">Hlavním příjmem pro provoz školy z veřejných zdrojů je stejně jako v předcházejících letech příspěvek MŠMT, který tvoří cca 82,80 % všech dotačních příjmů. </t>
  </si>
  <si>
    <t>Dotace Ministerstva kultury ČR</t>
  </si>
  <si>
    <r>
      <rPr>
        <sz val="8"/>
        <color indexed="8"/>
        <rFont val="Calibri"/>
        <family val="2"/>
      </rPr>
      <t>(10)</t>
    </r>
    <r>
      <rPr>
        <sz val="10"/>
        <color indexed="8"/>
        <rFont val="Calibri"/>
        <family val="2"/>
      </rPr>
      <t xml:space="preserve"> VVŠ uvede v členění dle povahy poskytovaných prostředků. Podle potřeby lze vložit další řádky.</t>
    </r>
  </si>
  <si>
    <t>V roce 2018 bylo zahájeno čerpání prostředků v rámci programového financování. Byly zahájeny stavební práce, dodavatelem stavebních prací byla firma Metrostav a.s.</t>
  </si>
  <si>
    <t>* příjmy za různé služby ve výši 738 tis. Kč</t>
  </si>
  <si>
    <t>2. příjmy z nájmu ve výši 216 tis. Kč škola získala z pronájmu prostor v hlavní budově, z pronájmu bytu a pozemku</t>
  </si>
  <si>
    <t>na opravy a udržování, cestovné, reprezentaci a ostatní služby).</t>
  </si>
  <si>
    <t>členské a účastnické poplatky, ostat. nespecifikované služby</t>
  </si>
  <si>
    <t>služby spojené s vedením kurzů pro veřejnost a služby vyplývající z provozu bytu na Zbraslavi</t>
  </si>
  <si>
    <t>získaným zdrojům na pořízení drobného majetku z OP VVV</t>
  </si>
  <si>
    <t>V doplňkové činnosti byla spotřeba materiálu ve výši 363 tis. Kč nižší než v předchozím roce.</t>
  </si>
  <si>
    <r>
      <rPr>
        <sz val="8"/>
        <rFont val="Calibri"/>
        <family val="2"/>
      </rPr>
      <t>(1)</t>
    </r>
    <r>
      <rPr>
        <sz val="10"/>
        <rFont val="Calibri"/>
        <family val="2"/>
      </rPr>
      <t xml:space="preserve"> VVŠ uvede čerpání ve struktuře podle svých vnitřních předpisů.</t>
    </r>
  </si>
  <si>
    <t>rekonstrukce nové budovy UMPRUM v Mikulandské ulici a také započaly práce na revitalizaci hlavní budovy UMPRUM.</t>
  </si>
  <si>
    <t>* ostatní služby (provize, vypracování posudků a ostatní) ve výši 87 tis. Kč</t>
  </si>
  <si>
    <t>Výkaz zisku a ztráty (1) k 31. 12. 2018</t>
  </si>
  <si>
    <r>
      <t xml:space="preserve">Rozvaha (bilance) </t>
    </r>
    <r>
      <rPr>
        <sz val="8"/>
        <rFont val="Calibri"/>
        <family val="2"/>
      </rPr>
      <t>(1)</t>
    </r>
    <r>
      <rPr>
        <sz val="10"/>
        <rFont val="Calibri"/>
        <family val="2"/>
      </rPr>
      <t xml:space="preserve"> k 31. 12. 2018</t>
    </r>
  </si>
  <si>
    <t xml:space="preserve">A. Dlouhodobý majetek celkem            </t>
  </si>
  <si>
    <t xml:space="preserve">                    1. Nehmotné výsledky výzkumu a vývoje</t>
  </si>
  <si>
    <t xml:space="preserve">                    2. Software</t>
  </si>
  <si>
    <t xml:space="preserve">                    3. Ocenitelná práva</t>
  </si>
  <si>
    <t xml:space="preserve">                    4. Drobný dlouhodobý nehmotný majetek</t>
  </si>
  <si>
    <t xml:space="preserve">                    5. Ostatní dlouhodobý nehmotný majetek</t>
  </si>
  <si>
    <t xml:space="preserve">                    6. Nedokončený dlouhodobý nehmotný majetek</t>
  </si>
  <si>
    <t xml:space="preserve">                    7. Poskytnuté zálohy na dlouhodobý nehmotný majetek</t>
  </si>
  <si>
    <t xml:space="preserve">                    1. Pozemky</t>
  </si>
  <si>
    <t xml:space="preserve">                    2. Umělecká díla, předměty a sbírky</t>
  </si>
  <si>
    <t xml:space="preserve">                    3. Stavby</t>
  </si>
  <si>
    <t xml:space="preserve">                    4. Hmotné movité věci a jejich soubory </t>
  </si>
  <si>
    <t xml:space="preserve">                    5. Pěstitelské celky trvalých porostů</t>
  </si>
  <si>
    <t xml:space="preserve">                    6. Dospělá zvířata a jejich skupiny</t>
  </si>
  <si>
    <t xml:space="preserve">                    7. Drobný dlouhodobý hmotný majetek</t>
  </si>
  <si>
    <t xml:space="preserve">                    8. Ostatní dlouhodobý hmotný majetek</t>
  </si>
  <si>
    <t xml:space="preserve">                    9. Nedokončený dlouhodobý hmotný majetek</t>
  </si>
  <si>
    <t xml:space="preserve">                  10. Poskytnuté zálohy na dlouhodobý hmotný majetek</t>
  </si>
  <si>
    <t xml:space="preserve">                    3. Dluhové cenné papíry držené do splatnosti</t>
  </si>
  <si>
    <t xml:space="preserve">                    4. Zápůjčky organizačním složkám</t>
  </si>
  <si>
    <t xml:space="preserve">                    5. Ostatní dlouhodobé zápůjčky</t>
  </si>
  <si>
    <t xml:space="preserve">                    6. Ostatní dlouhodobý finanční majetek</t>
  </si>
  <si>
    <t xml:space="preserve">                    1. Podíly – ovládaná nebo ovládající osoba</t>
  </si>
  <si>
    <t xml:space="preserve">                    1. Oprávky k nehmotným výsledkům výzkumu a vývoje</t>
  </si>
  <si>
    <t xml:space="preserve">                    2. Oprávky k softwaru</t>
  </si>
  <si>
    <t xml:space="preserve">                    3. Oprávky k ocenitelným právům</t>
  </si>
  <si>
    <t xml:space="preserve">                    6. Oprávky ke stavbám</t>
  </si>
  <si>
    <t xml:space="preserve">                    7. Oprávky k samost. hmotným movitým věcem a souboru hmotných movitých věcí</t>
  </si>
  <si>
    <t xml:space="preserve">                    8. Oprávky k pěstitelským celkům trvalých porostů</t>
  </si>
  <si>
    <t xml:space="preserve">                    9. Oprávky k základnímu stádu a tažným zvířatům</t>
  </si>
  <si>
    <t xml:space="preserve">                   10. Oprávky k drobnému dlouhodobému hmotnému majetku</t>
  </si>
  <si>
    <t xml:space="preserve">                   11. Oprávky k ostatnímu dlouhodobému hmotnému majetku</t>
  </si>
  <si>
    <t xml:space="preserve">                    1. Materiál na skladě</t>
  </si>
  <si>
    <t xml:space="preserve">                    2. Materiál na cestě</t>
  </si>
  <si>
    <t xml:space="preserve">                    3. Nedokončená výroba</t>
  </si>
  <si>
    <t xml:space="preserve">                    4. Polotovary vlastní výroby</t>
  </si>
  <si>
    <t xml:space="preserve">                    5. Výrobky</t>
  </si>
  <si>
    <t xml:space="preserve">                    6. Mladá a ostatní zvířata a jejich skupiny</t>
  </si>
  <si>
    <t xml:space="preserve">                    7. Zboží na skladě a v prodejnách</t>
  </si>
  <si>
    <t xml:space="preserve">                    8. Zboží na cestě</t>
  </si>
  <si>
    <t xml:space="preserve">                    9. Poskytnuté zálohy na zásoby</t>
  </si>
  <si>
    <t xml:space="preserve">                    1. Odběratelé</t>
  </si>
  <si>
    <t xml:space="preserve">                    2. Směnky k inkasu</t>
  </si>
  <si>
    <t xml:space="preserve">                    3. Pohledávky za eskontované cenné papíry</t>
  </si>
  <si>
    <t xml:space="preserve">                    4. Poskytnuté provozní zálohy</t>
  </si>
  <si>
    <t xml:space="preserve">                    5. Ostatní pohledávky</t>
  </si>
  <si>
    <t xml:space="preserve">                    6. Pohledávky za zaměstnanci</t>
  </si>
  <si>
    <t xml:space="preserve">                    7. Pohledávky za institucemi sociálního zabezpečení a veřejného zdravotního pojištění</t>
  </si>
  <si>
    <t xml:space="preserve">                    8. Daň z příjmů</t>
  </si>
  <si>
    <t xml:space="preserve">                    9. Ostatní přímé daně</t>
  </si>
  <si>
    <t xml:space="preserve">                   10. Daň z přidané hodnoty</t>
  </si>
  <si>
    <t xml:space="preserve">                   11. Ostatní daně a poplatky</t>
  </si>
  <si>
    <t xml:space="preserve">                   12. Nároky na dotace a ostatní zúčtování se státním rozpočtem</t>
  </si>
  <si>
    <t xml:space="preserve">                   13. Nároky na dotace a ostatní zúčtování s rozpočtem orgánů územních samospr. celků</t>
  </si>
  <si>
    <t xml:space="preserve">                   14. Pohledávky za společníky sdruženými ve společnosti</t>
  </si>
  <si>
    <t xml:space="preserve">                   15. Pohledávky z pevných termínovaných operací a opcí</t>
  </si>
  <si>
    <t xml:space="preserve">                   16. Pohledávky z vydaných dluhopisů</t>
  </si>
  <si>
    <t xml:space="preserve">                   17. Jiné pohledávky</t>
  </si>
  <si>
    <t xml:space="preserve">                   18. Dohadné účty aktivní</t>
  </si>
  <si>
    <t xml:space="preserve">                   19. Opravná položka k pohledávkám</t>
  </si>
  <si>
    <t xml:space="preserve">                     1. Peněžní prostředky v pokladně</t>
  </si>
  <si>
    <t xml:space="preserve">                     2. Ceniny</t>
  </si>
  <si>
    <t xml:space="preserve">                     4. Majetkové cenné papíry k obchodování</t>
  </si>
  <si>
    <t xml:space="preserve">                     5. Dluhové cenné papíry k obchodování</t>
  </si>
  <si>
    <t xml:space="preserve">                     6. Ostatní cenné papíry</t>
  </si>
  <si>
    <t xml:space="preserve">                     7. Peníze na cestě</t>
  </si>
  <si>
    <t xml:space="preserve">                     1. Náklady příštích období</t>
  </si>
  <si>
    <t xml:space="preserve">                     2. Příjmy příštích období</t>
  </si>
  <si>
    <t xml:space="preserve">                     1. Vlastní jmění</t>
  </si>
  <si>
    <t xml:space="preserve">                     2. Fondy</t>
  </si>
  <si>
    <t xml:space="preserve">                     3. Oceňovací rozdíly z přecenění finančního majetku a závazků</t>
  </si>
  <si>
    <t xml:space="preserve">                     1. Účet výsledku hospodaření</t>
  </si>
  <si>
    <t xml:space="preserve">                     2. Výsledek hospodaření ve schvalovacím řízení</t>
  </si>
  <si>
    <t xml:space="preserve">                     3. Nerozdělený zisk, neuhrazená ztráta minulých let</t>
  </si>
  <si>
    <t xml:space="preserve">                     1. Rezervy</t>
  </si>
  <si>
    <t xml:space="preserve">                     1. Dlouhodobé úvěry</t>
  </si>
  <si>
    <t xml:space="preserve">                     2. Vydané dluhopisy</t>
  </si>
  <si>
    <t xml:space="preserve">                     3. Závazky z pronájmu</t>
  </si>
  <si>
    <t xml:space="preserve">                     4. Přijaté dlouhodobé zálohy</t>
  </si>
  <si>
    <t xml:space="preserve">                     5. Dlouhodobé směnky k úhradě</t>
  </si>
  <si>
    <t xml:space="preserve">                     6. Dohadné účty pasivní</t>
  </si>
  <si>
    <t xml:space="preserve">                     7. Ostatní dlouhodobé závazky</t>
  </si>
  <si>
    <t xml:space="preserve">                     1. Dodavatelé</t>
  </si>
  <si>
    <t xml:space="preserve">                     2. Směnky k úhradě</t>
  </si>
  <si>
    <t xml:space="preserve">                     3. Přijaté zálohy</t>
  </si>
  <si>
    <t xml:space="preserve">                     4. Ostatní závazky</t>
  </si>
  <si>
    <t xml:space="preserve">                     5. Zaměstnanci</t>
  </si>
  <si>
    <t xml:space="preserve">                     6. Ostatní závazky vůči zaměstnancům</t>
  </si>
  <si>
    <t xml:space="preserve">                     7. Závazky k institucím sociálního zabezpečení a veřejného zdravotního pojištění</t>
  </si>
  <si>
    <t xml:space="preserve">                     8. Daň z příjmů</t>
  </si>
  <si>
    <t xml:space="preserve">                     9. Ostatní přímé daně</t>
  </si>
  <si>
    <t xml:space="preserve">                    10. Daň z přidané hodnoty</t>
  </si>
  <si>
    <t xml:space="preserve">                    11. Ostatní daně a poplatky</t>
  </si>
  <si>
    <t xml:space="preserve">                    12. Závazky ze vztahu ke státnímu rozpočtu</t>
  </si>
  <si>
    <t xml:space="preserve">                    13. Závazky ze vztahu k rozpočtu orgánů územních samosprávných celků</t>
  </si>
  <si>
    <t xml:space="preserve">                    14. Závazky z upsaných nesplacených cenných papírů a podílů</t>
  </si>
  <si>
    <t xml:space="preserve">                    15. Závazky ke společníkům sdruženým ve společnosti</t>
  </si>
  <si>
    <t xml:space="preserve">                    16. Závazky z pevných termínovaných operací a opcí</t>
  </si>
  <si>
    <t xml:space="preserve">                    17. Jiné závazky</t>
  </si>
  <si>
    <t xml:space="preserve">                    18. Krátkodobé úvěry</t>
  </si>
  <si>
    <t xml:space="preserve">                    19. Eskontní úvěry</t>
  </si>
  <si>
    <t xml:space="preserve">                    20. Vydané krátkodobé dluhopisy</t>
  </si>
  <si>
    <t xml:space="preserve">                    21. Vlastní dluhopisy</t>
  </si>
  <si>
    <t xml:space="preserve">                    22. Dohadné účty pasivní</t>
  </si>
  <si>
    <t xml:space="preserve">                    23. Ostatní krátkodobé finanční výpomoci</t>
  </si>
  <si>
    <t xml:space="preserve">                      1. Výdaje příštích období</t>
  </si>
  <si>
    <t xml:space="preserve">                      2. Výnosy příštích období</t>
  </si>
  <si>
    <t>Okamžik sestavení: 30. 4. 2019</t>
  </si>
  <si>
    <t xml:space="preserve">                    2. Podíly – podstatný vliv</t>
  </si>
  <si>
    <t xml:space="preserve">                    4. Oprávky k drobnému dlouhodobému nehmotnému majetku</t>
  </si>
  <si>
    <t xml:space="preserve">                    5. Oprávky k ostatnímu dlouhodobému nehmotnému majetku</t>
  </si>
  <si>
    <t xml:space="preserve">                     3. Peněžní prostředky na účtech</t>
  </si>
  <si>
    <r>
      <rPr>
        <sz val="8"/>
        <rFont val="Calibri"/>
        <family val="2"/>
      </rPr>
      <t xml:space="preserve">(1) </t>
    </r>
    <r>
      <rPr>
        <sz val="10"/>
        <rFont val="Calibri"/>
        <family val="2"/>
      </rPr>
      <t>Zpracování „Rozvahy“ se řídí § 5 a §§ 7 až 25 vyhlášky č. 504/2002 Sb.</t>
    </r>
  </si>
  <si>
    <t>Rozdíl u položky Umělecká díla mezi stavem k 1. 1. 2018 a 31. 12. 2018 je dán zaokrouhlením v jednotlivých kolonkách. Nejedná se o přírůstek majetku.</t>
  </si>
  <si>
    <r>
      <rPr>
        <sz val="8"/>
        <rFont val="Calibri"/>
        <family val="2"/>
      </rPr>
      <t>(4)</t>
    </r>
    <r>
      <rPr>
        <sz val="10"/>
        <rFont val="Calibri"/>
        <family val="2"/>
      </rPr>
      <t xml:space="preserve"> Údaje se vyplňují na celé tisíce bez desetinných míst.</t>
    </r>
  </si>
  <si>
    <t>konkrétně u řádku 14 pol. 4. Hmotné movité věci a jejich soubory a řádku 19 pol. 9. Nedokončený dlouhodobý hmotný majetek.</t>
  </si>
  <si>
    <t xml:space="preserve">            1. Spotřeba materiálu, energie a ostatních neskladovaných dodávek</t>
  </si>
  <si>
    <t xml:space="preserve">            2. Prodané zboží</t>
  </si>
  <si>
    <t xml:space="preserve">            3. Opravy a udržování</t>
  </si>
  <si>
    <t xml:space="preserve">            4. Náklady na cestovné</t>
  </si>
  <si>
    <t xml:space="preserve">            5. Náklady na reprezentaci</t>
  </si>
  <si>
    <t xml:space="preserve">            6. Ostatní služby</t>
  </si>
  <si>
    <t xml:space="preserve">     II. Změny stavu zásob vlastní činnosti a aktivace</t>
  </si>
  <si>
    <t xml:space="preserve">           7. Změna stavu zásob vlastní činnosti</t>
  </si>
  <si>
    <t xml:space="preserve">           8. Aktivace materiálu, zboží a vnitroorganizačních služeb</t>
  </si>
  <si>
    <t xml:space="preserve">           9. Aktivace dlouhodobého majetku</t>
  </si>
  <si>
    <t xml:space="preserve">     III. Osobní náklady </t>
  </si>
  <si>
    <t xml:space="preserve">           10. Mzdové náklady</t>
  </si>
  <si>
    <t xml:space="preserve">            11. Zákonné sociální pojištění</t>
  </si>
  <si>
    <t xml:space="preserve">            12. Ostatní sociální pojištění</t>
  </si>
  <si>
    <t xml:space="preserve">            13. Zákonné sociální náklady</t>
  </si>
  <si>
    <t xml:space="preserve">            14. Ostatní sociální náklady</t>
  </si>
  <si>
    <t xml:space="preserve">    IV. Daně a poplatky </t>
  </si>
  <si>
    <t xml:space="preserve">            15. Daně a poplatky</t>
  </si>
  <si>
    <t xml:space="preserve">    V. Ostatní náklady </t>
  </si>
  <si>
    <t xml:space="preserve">            16. Smluvní pokuty a úroky z prodlení, ostatní pokuty a penále</t>
  </si>
  <si>
    <t xml:space="preserve">            17. Odpis nedobytné pohledávky</t>
  </si>
  <si>
    <t xml:space="preserve">            18. Nákladové úroky</t>
  </si>
  <si>
    <t xml:space="preserve">            19. Kursové ztráty</t>
  </si>
  <si>
    <t xml:space="preserve">            20. Dary</t>
  </si>
  <si>
    <t xml:space="preserve">            21. Manka a škody</t>
  </si>
  <si>
    <t xml:space="preserve">            22. Jiné ostatní náklady</t>
  </si>
  <si>
    <t xml:space="preserve">     VI. Odpisy, prodaný majetek, tvorba rezerv a opravných položek </t>
  </si>
  <si>
    <t xml:space="preserve">            23. Odpisy dlouhodobého majetku</t>
  </si>
  <si>
    <t xml:space="preserve">            24. Prodaný dlouhodobý majetek</t>
  </si>
  <si>
    <t xml:space="preserve">            25. Prodané cenné papíry a podíly</t>
  </si>
  <si>
    <t xml:space="preserve">            26. Prodaný materiál</t>
  </si>
  <si>
    <t xml:space="preserve">     VII. Poskytnuté příspěvky celkem</t>
  </si>
  <si>
    <t xml:space="preserve">            28. Poskyt. členské příspěvky a příspěvky zúčt. mezi organ. složkami</t>
  </si>
  <si>
    <t xml:space="preserve">     VIII. Daň z příjmů celkem</t>
  </si>
  <si>
    <t xml:space="preserve">            29. Daň z příjmů</t>
  </si>
  <si>
    <t xml:space="preserve">        I. Provozní dotace</t>
  </si>
  <si>
    <t xml:space="preserve">             1. Provozní dotace</t>
  </si>
  <si>
    <t xml:space="preserve">      II. Přijaté příspěvky </t>
  </si>
  <si>
    <t xml:space="preserve">             2. Přijaté příspěvky zúčtované mezi organizačními složkami</t>
  </si>
  <si>
    <t xml:space="preserve">             3. Přijaté příspěvky (dary)</t>
  </si>
  <si>
    <t xml:space="preserve">             4. Přijaté členské příspěvky</t>
  </si>
  <si>
    <t xml:space="preserve">        III. Tržby za vlastní výkony a za zboží celkem</t>
  </si>
  <si>
    <t xml:space="preserve">        IV. Ostatní výnosy celkem</t>
  </si>
  <si>
    <t xml:space="preserve">             5. Smluvní pokuty, úroky z prodlení, ostatní pokuty a penále</t>
  </si>
  <si>
    <t xml:space="preserve">             6. Platby za odepsané pohledávky</t>
  </si>
  <si>
    <t xml:space="preserve">             7. Výnosové úroky</t>
  </si>
  <si>
    <t xml:space="preserve">             8. Kursové zisky</t>
  </si>
  <si>
    <t xml:space="preserve">             9. Zúčtování fondů</t>
  </si>
  <si>
    <t xml:space="preserve">             10. Jiné ostatní výnosy</t>
  </si>
  <si>
    <t xml:space="preserve">       V. Tržby z prodeje majetku</t>
  </si>
  <si>
    <t xml:space="preserve">             11. Tržby z prodeje dlouh. nehmotného a hmotného majetku</t>
  </si>
  <si>
    <t xml:space="preserve">             12. Tržby z prodeje cenných papírů a podílů</t>
  </si>
  <si>
    <t xml:space="preserve">             13. Tržby z prodeje materiálu</t>
  </si>
  <si>
    <t xml:space="preserve">             14. Výnosy z krátkodobého finančního majetku</t>
  </si>
  <si>
    <t xml:space="preserve">             15. Výnosy z dlouhodobého finančního majetku</t>
  </si>
  <si>
    <t xml:space="preserve">            27. Tvorba a použití rezerv a opravných položek</t>
  </si>
  <si>
    <r>
      <t xml:space="preserve"> Jednotlivé položky se vykazují v tis. Kč (</t>
    </r>
    <r>
      <rPr>
        <sz val="10"/>
        <rFont val="Calibri"/>
        <family val="2"/>
      </rPr>
      <t>§ 4 odst. 3</t>
    </r>
    <r>
      <rPr>
        <b/>
        <sz val="10"/>
        <rFont val="Calibri"/>
        <family val="2"/>
      </rPr>
      <t>)</t>
    </r>
  </si>
  <si>
    <r>
      <t>Jednotlivé položky se vykazují v tis. Kč (</t>
    </r>
    <r>
      <rPr>
        <sz val="10"/>
        <rFont val="Calibri"/>
        <family val="2"/>
      </rPr>
      <t>§ 4 odst. 3</t>
    </r>
    <r>
      <rPr>
        <b/>
        <sz val="10"/>
        <rFont val="Calibri"/>
        <family val="2"/>
      </rPr>
      <t>)</t>
    </r>
  </si>
  <si>
    <t>Položka „Výsledek hospodaření po zdanění celkem“ se musí rovnat položce A.II.1 „Účet výsledku hospodaření“ uvedené v pasivech rozvahy (v případě nerovnosti je buňka vyplněna červeně).</t>
  </si>
  <si>
    <t>Položky Výkazu zisku a ztráty jsou komentovány v tabulkách č. 3, 5.a–b, 6, 8.a, b, c.</t>
  </si>
  <si>
    <r>
      <rPr>
        <sz val="8"/>
        <rFont val="Calibri"/>
        <family val="2"/>
      </rPr>
      <t>(1)</t>
    </r>
    <r>
      <rPr>
        <sz val="10"/>
        <rFont val="Calibri"/>
        <family val="2"/>
      </rPr>
      <t xml:space="preserve"> Zpracování „Výkazu zisku a ztráty“ se řídí § 6 a §§ 26 až 28 vyhlášky č.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</si>
  <si>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</si>
  <si>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 xml:space="preserve">V rámci srovnání hodnot Výkazu zisku a ztráty s rokem 2017 je nejvýraznější rozdíl, resp. nárůst, v položce Provozní dotace. </t>
  </si>
  <si>
    <t>Tabulka 3   Hospodářský výsledek (HV) – výsledek hospodaření</t>
  </si>
  <si>
    <t>(1) Členění se uvádí podle § 22 odst. 1a) zákona č. 111/1998 Sb. Počet řádků rozšířit dle potřeby.</t>
  </si>
  <si>
    <t xml:space="preserve">Dominantními příjmy, které se podílejí na hospodářském výsledku v hlavní činnosti, byly úhrady, resp. tržby, </t>
  </si>
  <si>
    <t xml:space="preserve">Hospodářský výsledek běžného roku                  </t>
  </si>
  <si>
    <t xml:space="preserve">Odpisy dlouhodobého majetku                         </t>
  </si>
  <si>
    <t xml:space="preserve">     Daň z příjmů                                  </t>
  </si>
  <si>
    <t xml:space="preserve">     K institucím soc. zabezp. a zdravot. pojištění</t>
  </si>
  <si>
    <t xml:space="preserve">     Podíl. cenné papíry a vklady – podstatný vliv      </t>
  </si>
  <si>
    <t>finanční činnost, je 7 332 tis. Kč, kde se kladně na CF projevily krátkodobé závazky a přechodné účty pasivní.</t>
  </si>
  <si>
    <t>s dlouhodobým majetkem, které měly ve výsledku záporný vliv na CF:  30 189 tis. Kč.</t>
  </si>
  <si>
    <t>zdrojů celkem a dlouhodobých závazků. Celkový vliv na CF:  17 592 tis. Kč.</t>
  </si>
  <si>
    <t xml:space="preserve">     Ze vztahu k rozpočtu orgánů ÚSC               </t>
  </si>
  <si>
    <t xml:space="preserve">     Drobný dlouhodobý nehmotný majetek           </t>
  </si>
  <si>
    <t xml:space="preserve">     Ostatní dlouhodobý nehmotný majetek          </t>
  </si>
  <si>
    <t xml:space="preserve">     K základnímu stádu a tažným zvířatům          </t>
  </si>
  <si>
    <t xml:space="preserve">     Podíl. cenné papíry a vklady – rozhodný vliv        </t>
  </si>
  <si>
    <r>
      <t xml:space="preserve">Peněžní toky jsou rozděleny podle použití na </t>
    </r>
    <r>
      <rPr>
        <i/>
        <sz val="10"/>
        <rFont val="Calibri"/>
        <family val="2"/>
      </rPr>
      <t>provozní</t>
    </r>
    <r>
      <rPr>
        <sz val="10"/>
        <rFont val="Calibri"/>
        <family val="2"/>
      </rPr>
      <t>,</t>
    </r>
    <r>
      <rPr>
        <i/>
        <sz val="10"/>
        <rFont val="Calibri"/>
        <family val="2"/>
      </rPr>
      <t xml:space="preserve"> investiční </t>
    </r>
    <r>
      <rPr>
        <sz val="10"/>
        <rFont val="Calibri"/>
        <family val="2"/>
      </rPr>
      <t>a</t>
    </r>
    <r>
      <rPr>
        <i/>
        <sz val="10"/>
        <rFont val="Calibri"/>
        <family val="2"/>
      </rPr>
      <t xml:space="preserve"> finanční</t>
    </r>
    <r>
      <rPr>
        <sz val="10"/>
        <rFont val="Calibri"/>
        <family val="2"/>
      </rPr>
      <t>.</t>
    </r>
  </si>
  <si>
    <t xml:space="preserve">Cash flow z investiční činnosti je peněžní tok z pořízení a prodeje dlouhodobého majetku, případně z činnosti související s </t>
  </si>
  <si>
    <t xml:space="preserve">Veřejné prostředky jsou jednoznačně rozhodujícím a zásadním příjmem pro zajištění činnosti UMPRUM, neboť se na celkových příjmech školy podílely téměř 90 %. </t>
  </si>
  <si>
    <t>V roce 2018 byl příspěvek A+K vyšší o 18 196 tis. Kč než v roce 2017.</t>
  </si>
  <si>
    <r>
      <rPr>
        <sz val="8"/>
        <rFont val="Calibri"/>
        <family val="2"/>
      </rPr>
      <t>(2)</t>
    </r>
    <r>
      <rPr>
        <sz val="10"/>
        <rFont val="Calibri"/>
        <family val="2"/>
      </rPr>
      <t xml:space="preserve"> Jedná se o finanční prostředky poskytnuté vysoké škole rozhodnutím (sloupce 1, 3, 5) a použité na určitý účel v souladu s rozhodnutím (sloupce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</si>
  <si>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t>Zahraniční studenti – mezivládní dohody</t>
  </si>
  <si>
    <t>Rozvojové programy – centralizované rozvojové projekty</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</si>
  <si>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(sloupce a, c, e). </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</si>
  <si>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(sloupce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</si>
  <si>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</si>
  <si>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</si>
  <si>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t>Příspěvek MŠMT – vysvětlení pouze k ukazateli D Zahraniční studenti a mezinárodní spolupráce a k položce Zahraniční studenti – mezivládní dohody:</t>
  </si>
  <si>
    <t>a) program Erasmus v celkovém objemu 1 199 tis. Kč ve struktuře jednotlivých aktivit:</t>
  </si>
  <si>
    <t>zajištění zahranič. pedagogů</t>
  </si>
  <si>
    <t>ostatní zahraniční aktivity – zahraniční cesty</t>
  </si>
  <si>
    <t>b) zahraniční studenti – mezivládní dohody</t>
  </si>
  <si>
    <t>V rámci dotace ukazatele I bylo poskytnuto 1 555 tis. Kč provozních prostředků a 210 tis. Kč kapitálových prostředků na řešení</t>
  </si>
  <si>
    <t>d) v projektu Komplexní řešení ochrany osobních údajů v prostředí vysokých škol – GDPR byla koordinátorem celého projektu MU</t>
  </si>
  <si>
    <t>2. Státní výročí 2018 – dotace 800 tis. Kč</t>
  </si>
  <si>
    <t>Aš po Už/horod – Sto let podnikatelského boomu a firemních osudů 1. republiky v dialogu s UMPRUM</t>
  </si>
  <si>
    <t>Oproti roku 2017 bylo v rámci programu Erasmus výrazné navýšení dotace o 2 146 tis. Kč více, celkem 4 346 tis. Kč.</t>
  </si>
  <si>
    <t>mobility – Izrael</t>
  </si>
  <si>
    <r>
      <rPr>
        <sz val="8"/>
        <color indexed="8"/>
        <rFont val="Calibri"/>
        <family val="2"/>
      </rPr>
      <t>(4)</t>
    </r>
    <r>
      <rPr>
        <sz val="10"/>
        <color indexed="8"/>
        <rFont val="Calibri"/>
        <family val="2"/>
      </rPr>
      <t xml:space="preserve"> Fond reprodukce investičního majetku (FRIM), fond provozních prostředků (FPP), fond účelově určených prostředků (FÚUP), § 18 odst. 6 zákona o VŠ. Jedná se o finanční prostředky, které nebyly v daném kalendářním roce použity, ale byly převedeny do fondů – jsou součástí „použitých“ prostředků uvedených v této tabulce (sl. b, d, f).</t>
    </r>
  </si>
  <si>
    <t>Jedná se o příspěvek na studijní pobyt zahraničních studentů, kteří na UMPRUM studují na základě mezinárodních smluv a dohod.</t>
  </si>
  <si>
    <t>V rámci dotace ukazatele D byly přijaty pouze prostředky programu CEEPUS v celkovém objemu 153 tis. Kč.</t>
  </si>
  <si>
    <t>a) v projektu Study in Prague – společný projekt propagace studijních programů pražských vysokých škol bylo koordinátorem celého projektu ČVUT</t>
  </si>
  <si>
    <t>zaměstnanecké mobility (pobyt zaměstnanců na zahranič. školách)</t>
  </si>
  <si>
    <t>2. dotace z Mezinárodního visegrádského fondu</t>
  </si>
  <si>
    <t xml:space="preserve">V rámci dotace od MK ČR bylo poskytnuto a vyčerpáno 1 094 tis. Kč běžných prostředků na projekty: </t>
  </si>
  <si>
    <t>Prostředky byly využity beze zbytku, oproti roku 2017 byla tato dotace od MK vyšší o 744 tis. Kč a od hl. m. Prahy o 400 tis. Kč.</t>
  </si>
  <si>
    <t xml:space="preserve">mládežnické výměny, turistiku a přeshraniční spolupráci v rámci Visegrádské skupiny, tzv. V4. </t>
  </si>
  <si>
    <r>
      <t xml:space="preserve">účet/součet </t>
    </r>
    <r>
      <rPr>
        <sz val="8"/>
        <rFont val="Calibri"/>
        <family val="2"/>
      </rPr>
      <t>(2)</t>
    </r>
  </si>
  <si>
    <t xml:space="preserve">     TA ČR – součtový řádek</t>
  </si>
  <si>
    <t xml:space="preserve">     GA ČR – součtový řádek</t>
  </si>
  <si>
    <t xml:space="preserve">     GA ČR</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</si>
  <si>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(sloupce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</si>
  <si>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rozpočtů EU nebo jiných zahraničních veřejných zdrojů.</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</si>
  <si>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</si>
  <si>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r>
      <rPr>
        <sz val="10"/>
        <color indexed="8"/>
        <rFont val="Calibri"/>
        <family val="2"/>
      </rPr>
      <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</si>
  <si>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</si>
  <si>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</si>
  <si>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</si>
  <si>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č. 130/2002 Sb. Uvádí se ve shodě s objemem finančních prostředků uvedených v rozhodnutí (sl. a, c, e).</t>
    </r>
  </si>
  <si>
    <t>Škola získala v roce 2018 na institucionální podporu o 1 671 tis. Kč více než v roce 2017.</t>
  </si>
  <si>
    <t>2. Účelová podpora od MŠMT – specifický vysokoškolský výzkum</t>
  </si>
  <si>
    <t>Přijaté prostředky v rámci specifického vysokoškolského výzkumu ve výši 1 599 tis. Kč byly vyšší než v roce 2017 o 279 tis. Kč.</t>
  </si>
  <si>
    <t>V rámci dotace GA ČR bylo poskytnuto 2 462 tis. Kč.</t>
  </si>
  <si>
    <t>1. Institucionální podpora na dlouhodobý koncepční rozvoj výzkumné organizace na základě zhodnocení jí dosažených výsledků</t>
  </si>
  <si>
    <t>Řešeno bylo 5 projektů v rámci katedry teorie a dějin umění a katedry volného umění.</t>
  </si>
  <si>
    <t>VŠUP – Dostavba, vestavba a přestavba objektu Mikulandská na inovační technologické a výzkumné vzdělávací centrum Vysoké školy uměleckoprůmyslové v Praze</t>
  </si>
  <si>
    <t xml:space="preserve">     OP VVV – Výzkum, vývoj a vzdělávání</t>
  </si>
  <si>
    <t>PO 1 – Posilování kapacit pro kvalitní výzkum</t>
  </si>
  <si>
    <t>PO 2 – Rozvoj VŠ a lidských zdrojů pro VaV</t>
  </si>
  <si>
    <t>PO 3 – Rovný přístup ke kvalitnímu vzdělávání</t>
  </si>
  <si>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</si>
  <si>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85 %.</t>
    </r>
  </si>
  <si>
    <t>1. Rozvoj efektivních principů řízení na UMPRUM, běžné prostředky pro rok 2018 byly 4 346 tis. Kč.</t>
  </si>
  <si>
    <t>2. Modernizace vybavení UMPRUM, běžné prostředky pro rok 2018 byly 1 722 tis. Kč, kapitálové prostředky pro rok 2018 byly 3 784 tis. Kč.</t>
  </si>
  <si>
    <r>
      <rPr>
        <sz val="8"/>
        <color indexed="8"/>
        <rFont val="Calibri"/>
        <family val="2"/>
      </rPr>
      <t>(4)</t>
    </r>
    <r>
      <rPr>
        <sz val="10"/>
        <color indexed="8"/>
        <rFont val="Calibri"/>
        <family val="2"/>
      </rPr>
      <t xml:space="preserve"> Uvedou se prostředky použité v daném roce na přípravu a realizaci projektů v souladu s Rozhodnutím.</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</si>
  <si>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</si>
  <si>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</si>
  <si>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 xml:space="preserve">Tržby za vlastní služby </t>
    </r>
    <r>
      <rPr>
        <sz val="8"/>
        <rFont val="Calibri"/>
        <family val="2"/>
      </rPr>
      <t>(6)</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</si>
  <si>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</si>
  <si>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color indexed="8"/>
        <rFont val="Calibri"/>
        <family val="2"/>
      </rPr>
      <t>(7)</t>
    </r>
    <r>
      <rPr>
        <sz val="10"/>
        <color indexed="8"/>
        <rFont val="Calibri"/>
        <family val="2"/>
      </rPr>
      <t xml:space="preserve"> Do řádku</t>
    </r>
    <r>
      <rPr>
        <b/>
        <sz val="10"/>
        <color indexed="8"/>
        <rFont val="Calibri"/>
        <family val="2"/>
      </rPr>
      <t xml:space="preserve"> „Prostory</t>
    </r>
    <r>
      <rPr>
        <sz val="10"/>
        <color indexed="8"/>
        <rFont val="Calibri"/>
        <family val="2"/>
      </rPr>
      <t>“</t>
    </r>
    <r>
      <rPr>
        <b/>
        <sz val="10"/>
        <color indexed="8"/>
        <rFont val="Calibri"/>
        <family val="2"/>
      </rPr>
      <t xml:space="preserve"> </t>
    </r>
    <r>
      <rPr>
        <sz val="10"/>
        <color indexed="8"/>
        <rFont val="Calibri"/>
        <family val="2"/>
      </rPr>
      <t>se doplní výnosy z nájmů, pokud se nejedná o celé budovy, stavby nebo haly.</t>
    </r>
  </si>
  <si>
    <t>1. příjmy z licenčních smluv ve výši 1 572 tis. Kč škola získala z poskytnutých licencí k užití díla, které vzniklo v rámci studijního programu;</t>
  </si>
  <si>
    <t>a Volkswagen AG na projektu „PROJECT  FIT 2 100% Mobility“</t>
  </si>
  <si>
    <t>3. tržby za vlastní služby ve výši 5 017 tis. Kč škola získala z následujících aktivit:</t>
  </si>
  <si>
    <t>* příjmy za akreditovaný studijní program Visual Arts ve výši 2 738 tis. Kč</t>
  </si>
  <si>
    <t>5. tržby z prodeje hmotného majetku ve výši 27 tis. Kč – prodej vyřazené počítačové techniky</t>
  </si>
  <si>
    <r>
      <t xml:space="preserve">1. tržby za vlastní služby ve výši 4 </t>
    </r>
    <r>
      <rPr>
        <sz val="10"/>
        <rFont val="Calibri"/>
        <family val="2"/>
      </rPr>
      <t>615 tis. Kč škola získala z následujících aktivit:</t>
    </r>
  </si>
  <si>
    <t>* příjmy z ubytování a prodeje drobných služeb na koleji ve výši 3 256 tis. Kč</t>
  </si>
  <si>
    <t>* kurzy pro veřejnost – kurzy kresby, šperku, restaurování a knižní vazby, anim. filmu a autor. práva v celkové výši 631 tis. Kč</t>
  </si>
  <si>
    <t>* poplatky za úkony spojené s přijímacím řízením 404 tis. Kč</t>
  </si>
  <si>
    <t>Tržby za ubytování na koleji jsou oproti roku 2017 nižší, bližší vysvětlení je v tab. 10.b.</t>
  </si>
  <si>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</si>
  <si>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</si>
  <si>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Výnosy z hlavní činnosti v celkové výši 7 980 tis. Kč byly v tomto členění:</t>
  </si>
  <si>
    <t xml:space="preserve">2. příjmy ze smluvního výzkumu ve výši 1 291 tis. Kč jsou výsledkem spolupráce ateliéru průmyslového designu s podnikem Škoda Auto a.s. </t>
  </si>
  <si>
    <t>4. tržby z pronájmů ve výši 3 tis. Kč – jedná se o krátkodobé pronájmy prostor v hlavní budově školy, zejména ateliérů</t>
  </si>
  <si>
    <t>6. dary ve výši 70 tis. Kč byly od tří subjektů</t>
  </si>
  <si>
    <t>Výnosy z doplňkové činnosti v celkové výši 4 831 tis. Kč byly v tomto členění:</t>
  </si>
  <si>
    <r>
      <t xml:space="preserve">Z toho stipendijní fond – tvorba </t>
    </r>
    <r>
      <rPr>
        <sz val="8"/>
        <rFont val="Calibri"/>
        <family val="2"/>
      </rPr>
      <t>(1)</t>
    </r>
  </si>
  <si>
    <t>poplatky za úkony spojené s přijímacím řízením (§ 58 odst. 1)</t>
  </si>
  <si>
    <t>poplatky za nadstandardní dobu studia (§ 58 odst. 3)</t>
  </si>
  <si>
    <t>poplatky za studium v cizím jazyce (§ 58 odst. 4)</t>
  </si>
  <si>
    <t xml:space="preserve">   úhrada za uznání zahranič. vysokoškolského vzdělání</t>
  </si>
  <si>
    <t>zahraniční student – stáž</t>
  </si>
  <si>
    <r>
      <rPr>
        <sz val="8"/>
        <rFont val="Calibri"/>
        <family val="2"/>
      </rPr>
      <t>(1)</t>
    </r>
    <r>
      <rPr>
        <sz val="10"/>
        <rFont val="Calibri"/>
        <family val="2"/>
      </rPr>
      <t xml:space="preserve"> VŠ uvede celkovou částku v tis. Kč, kterou na daném typu poplatku/úhradou za další činnosti poskytované veřejnou vysokou školou přijala od studentů/dalších účastníků vzdělávání v daném kalendářním roce.  </t>
    </r>
  </si>
  <si>
    <r>
      <rPr>
        <sz val="8"/>
        <rFont val="Calibri"/>
        <family val="2"/>
      </rPr>
      <t>(3)</t>
    </r>
    <r>
      <rPr>
        <sz val="10"/>
        <rFont val="Calibri"/>
        <family val="2"/>
      </rPr>
      <t xml:space="preserve"> Položku v každém řádku sloupce „a“ vydělí VŠ počtem studentů/účastníků vzdělávání ve sloupci „c“. Pokud existuje jednotková sazba, stačí zde uvést tuto. </t>
    </r>
  </si>
  <si>
    <r>
      <rPr>
        <sz val="8"/>
        <rFont val="Calibri"/>
        <family val="2"/>
      </rPr>
      <t>(4)</t>
    </r>
    <r>
      <rPr>
        <sz val="10"/>
        <rFont val="Calibri"/>
        <family val="2"/>
      </rPr>
      <t xml:space="preserve"> Jedná se o činnosti související se studiem jiné než podle § 58 zák. č. 111/1998 Sb.</t>
    </r>
  </si>
  <si>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č. 111/1998 Sb.</t>
    </r>
  </si>
  <si>
    <t>Komentář v tabulce</t>
  </si>
  <si>
    <t>sl. b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</si>
  <si>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činnosti zaplatili.</t>
    </r>
  </si>
  <si>
    <t>Na řádku č. 5 „Poplatky za studium v cizím jazyce (§ 58 odst. 5)“ je uveden pouze výnos za akreditovaný studijní program v cizím jazyce Visual Arts.</t>
  </si>
  <si>
    <r>
      <t xml:space="preserve">Tab. 8.a:    Pracovníci a mzdové prostředky </t>
    </r>
    <r>
      <rPr>
        <sz val="11"/>
        <rFont val="Calibri"/>
        <family val="2"/>
      </rPr>
      <t>(v podrobném členění dle zdroje financování – mzdy vč. OON)</t>
    </r>
    <r>
      <rPr>
        <sz val="8"/>
        <rFont val="Calibri"/>
        <family val="2"/>
      </rPr>
      <t xml:space="preserve"> (1)</t>
    </r>
  </si>
  <si>
    <t>Kapitola 333 – MŠMT</t>
  </si>
  <si>
    <r>
      <t xml:space="preserve">Tab. 8.b:    Pracovníci a mzdové prostředky </t>
    </r>
    <r>
      <rPr>
        <sz val="11"/>
        <rFont val="Calibri"/>
        <family val="2"/>
      </rPr>
      <t>(v podrobném členění dle akademických kategorií – bez OON)</t>
    </r>
  </si>
  <si>
    <t>kapitola 333 – MŠMT</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</si>
  <si>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 – MŠMT; ve sl. 4 je odvozený od mzdových prostředků hrazených z ostatních zdrojů rozpočtu VŠ.</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</si>
  <si>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</si>
  <si>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 xml:space="preserve">roku byly náhrady za nemocenskou ve výši 14 160 Kč chybně účtovány do hrubých mezd. </t>
  </si>
  <si>
    <r>
      <rPr>
        <sz val="8"/>
        <color indexed="8"/>
        <rFont val="Calibri"/>
        <family val="2"/>
      </rPr>
      <t>(6)</t>
    </r>
    <r>
      <rPr>
        <sz val="10"/>
        <color indexed="8"/>
        <rFont val="Calibri"/>
        <family val="2"/>
      </rPr>
      <t xml:space="preserve"> Úvazky pracovníků, kteří se nevěnují ani pedagogické, ani vědecké činnosti. Jde zejména o technicko-hospodářské pracovníky, provozní a obchodně provozní pracovníky, zdravotní a ostatní pracovníky atp.</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</si>
  <si>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</si>
  <si>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Součet hrubé mzdy celkem v tab. 8.a ve výši 77 285 tis. Kč se liší o 15 tis. Kč oproti hodnotě v tab. 2 Výkaz zisku a ztráty (uvedeno 77 300 tis. Kč), neboť v začátku</t>
  </si>
  <si>
    <t xml:space="preserve">účet/součet </t>
  </si>
  <si>
    <t xml:space="preserve">            1. Spotřeba materiálu</t>
  </si>
  <si>
    <t xml:space="preserve">            2. Spotřeba energie</t>
  </si>
  <si>
    <t xml:space="preserve">            3. Spotřeba ostatních neskladovatelných dodávek</t>
  </si>
  <si>
    <t xml:space="preserve">            4. Prodané zboží</t>
  </si>
  <si>
    <t xml:space="preserve">     II. Služby celkem</t>
  </si>
  <si>
    <t xml:space="preserve">            5. Opravy a udržování</t>
  </si>
  <si>
    <t xml:space="preserve">            6. Cestovné</t>
  </si>
  <si>
    <t xml:space="preserve">            7. Náklady na reprezentaci</t>
  </si>
  <si>
    <t xml:space="preserve">            8. Ostatní služby</t>
  </si>
  <si>
    <t xml:space="preserve">            9. Změna stavu zásob vlastní činnosti</t>
  </si>
  <si>
    <t xml:space="preserve">            10. Aktivace materiálu, zboží a vnitroorganiz. služeb</t>
  </si>
  <si>
    <t xml:space="preserve">            11. Aktivace dlouhodobého majetku</t>
  </si>
  <si>
    <t xml:space="preserve">     IV. Osobní náklady celkem</t>
  </si>
  <si>
    <t xml:space="preserve">            12. Mzdové náklady</t>
  </si>
  <si>
    <t xml:space="preserve">            13. Zákonné sociální pojištění</t>
  </si>
  <si>
    <t xml:space="preserve">            14. Ostatní sociální pojištění</t>
  </si>
  <si>
    <t xml:space="preserve">            15. Zákonné sociální náklady</t>
  </si>
  <si>
    <t xml:space="preserve">            16. Ostatní sociální náklady</t>
  </si>
  <si>
    <t xml:space="preserve">    V. Daně a poplatky celkem</t>
  </si>
  <si>
    <t xml:space="preserve">            14. Daň silniční</t>
  </si>
  <si>
    <t xml:space="preserve">            15. Daň z nemovitosti</t>
  </si>
  <si>
    <t xml:space="preserve">            16. Ostatní daně a poplatky</t>
  </si>
  <si>
    <t xml:space="preserve">    VI. Ostatní náklady celkem</t>
  </si>
  <si>
    <t xml:space="preserve">            17. Smluvní pokuty a úroky z prodlení</t>
  </si>
  <si>
    <t xml:space="preserve">            18. Ostatní pokuty a penále</t>
  </si>
  <si>
    <t xml:space="preserve">            19. Odpis nedobytné pohledávky</t>
  </si>
  <si>
    <t xml:space="preserve">            20. Úroky</t>
  </si>
  <si>
    <t xml:space="preserve">            21. Kursové ztráty</t>
  </si>
  <si>
    <t xml:space="preserve">            22. Dary</t>
  </si>
  <si>
    <t xml:space="preserve">            23. Manka a škody</t>
  </si>
  <si>
    <t xml:space="preserve">            24. Jiné ostatní náklady</t>
  </si>
  <si>
    <t xml:space="preserve">     VI. Odpisy, prodaný majetek, tvorba rezerv a opravných položek celkem</t>
  </si>
  <si>
    <t xml:space="preserve">            25. Odpisy dlouhodobého nehmotného a hmotného majetku</t>
  </si>
  <si>
    <t xml:space="preserve">            26. Zůstat. cena prodaného dlouh. nehmotného a hmotného majetku</t>
  </si>
  <si>
    <t xml:space="preserve">            27. Prodané cenné papíry a podíly</t>
  </si>
  <si>
    <t xml:space="preserve">            28. Prodaný materiál</t>
  </si>
  <si>
    <t xml:space="preserve">            29. Tvorba rezerv</t>
  </si>
  <si>
    <t xml:space="preserve">            30. Tvorba opravných položek</t>
  </si>
  <si>
    <t xml:space="preserve">            31. Poskytnuté příspěvky zúčtované mezi organizačními složkami</t>
  </si>
  <si>
    <t xml:space="preserve">            32. Poskytnuté členské příspěvky</t>
  </si>
  <si>
    <t xml:space="preserve">Největší nárůst nákladů oproti roku 2017 je patrný u osobních nákladů o 18 %, jiných ostatních nákladů o 60 % a služeb o 26 %.  </t>
  </si>
  <si>
    <t>náklady na provoz budovy – úklid, ostraha, telekom. a poštovní služby, BOZP, odvoz odpadu, stěhovací sl., parkovné,</t>
  </si>
  <si>
    <t xml:space="preserve">Ve mzdách bylo vyplaceno 70 048 tis. Kč, na dohody 7 252 tis. Kč, na pojistném 24 948 tis. Kč a na náhrady mezd po dobu </t>
  </si>
  <si>
    <t xml:space="preserve">1. náklady na služby v hlavní činnosti ve výši 34 644 tis. Kč a v doplňkové činnosti ve výši 2 530 tis. Kč (jedná se o náklady </t>
  </si>
  <si>
    <t xml:space="preserve">a) nejvyšší podíl v hlavní činnosti tvoří položka ostatní služby 26 986 tis. Kč (78 % ze všech služeb), ve které jsou obsaženy </t>
  </si>
  <si>
    <t>fotografické, redakční práce, propagační práce, služby spojené s pořádáním výstav, nákup licencí – SW, honoráře,</t>
  </si>
  <si>
    <t xml:space="preserve">3. spotřeba materiálu a drobného majetku v hlavní činnosti ve výši 9 570 tis. Kč je o 67 % vyšší než v roce 2017 díky </t>
  </si>
  <si>
    <t>Největší podíl spotřeby materiálu z celkového objemu 9 933 tis. Kč jsou výdaje na drobný hmotný majetek 3 570 tis. Kč</t>
  </si>
  <si>
    <t>spotřeba elektřiny 1 703 tis. Kč, plynu 1 570 tis. Kč, vody 661 tis. Kč., tepla 547 tis. Kč.</t>
  </si>
  <si>
    <t>a propagaci 1 641 tis. Kč, na inventář neevidovaný 104 tis. Kč.</t>
  </si>
  <si>
    <t xml:space="preserve">Prodej knih byl účtován jako prodej vlastních výrobků, náklady na prodej knih jsou vyjádřeny položkou „Změna stavu </t>
  </si>
  <si>
    <t>zásob vlastní činnosti“.</t>
  </si>
  <si>
    <t>Nejvyšší položkou, stejně jako každý rok, jsou osobní náklady, které činí 55 % celkových nákladů.</t>
  </si>
  <si>
    <t>trvání pracovní neschopnosti placené zaměstnavatelem 24 tis. Kč.</t>
  </si>
  <si>
    <t xml:space="preserve">b) položka ostatní služby v rámci doplňkové činnosti ve výši 2 064 tis. Kč představuje výdaje na provoz koleje M. Alše, </t>
  </si>
  <si>
    <t>2. ostatní náklady v hlavní činnosti ve výši 26 851 tis. Kč a v doplňkové činnosti ve výši 122 tis. Kč</t>
  </si>
  <si>
    <t>Hlavní část ostatních nákladů dle údajů v tabulce 8.c tvoří položky „Jiné ostatní náklady“ ve výši 26 728 tis. Kč.</t>
  </si>
  <si>
    <t>náklady na program ERASMUS – absolventské stáže, náklady na různé poplatky a různé daňové či nedaňové náklady.</t>
  </si>
  <si>
    <t>Spotřeba energie ve výši 4 481 tis. Kč byla ve struktuře:</t>
  </si>
  <si>
    <t xml:space="preserve">a na provoz budov 2 311 tis. Kč, dále na výuku 1 578 tis. Kč, na nákup knih a časopisů 553 tis. Kč, na výstavy </t>
  </si>
  <si>
    <t>mobility stud. – internacionalizace</t>
  </si>
  <si>
    <t xml:space="preserve"> Zahraniční studenti – krátkodobé pobyty</t>
  </si>
  <si>
    <t>stipendia – central. rozvoj. proj.</t>
  </si>
  <si>
    <t>stipendia – výročí 2018</t>
  </si>
  <si>
    <t>mimořádná stipendia – výstavní činnost</t>
  </si>
  <si>
    <t>mimořádná stipendia – školní prezentace</t>
  </si>
  <si>
    <t>mimořádná stipendia – ostatní</t>
  </si>
  <si>
    <t>Příspěvek/dotace MŠMT</t>
  </si>
  <si>
    <t>na výzkumnou, vývojovou a inovační činnost podle zvláštního právního předpisu, § 91 odst. 2 písm. c)</t>
  </si>
  <si>
    <r>
      <rPr>
        <sz val="8"/>
        <rFont val="Calibri"/>
        <family val="2"/>
      </rPr>
      <t>(2)</t>
    </r>
    <r>
      <rPr>
        <sz val="10"/>
        <rFont val="Calibri"/>
        <family val="2"/>
      </rPr>
      <t xml:space="preserve"> VVŠ uvede celkovou částku, kterou vyplatila na stipendiích – odděleně pro studenty a pro ostatní účastníky vzdělávání.</t>
    </r>
  </si>
  <si>
    <t xml:space="preserve">Stipendia na výzkumnou, vývojovou a inovační činnost podle zvláštního právního předpisu, § 91 odst. 2 písm. c), jsou vyplacena v rámci těchto </t>
  </si>
  <si>
    <t>institucionální plán – akademické grantové soutěže</t>
  </si>
  <si>
    <t>V tabulce 9 jsou v dané struktuře uvedena vyplacená stipendia za rok 2018 dle Stipendijního řádu UMPRUM, a to pouze studentům.</t>
  </si>
  <si>
    <t>tento podíl z celkově vyplacených (77 %) stipendií stejný.</t>
  </si>
  <si>
    <t xml:space="preserve">Dominantním zdrojem pro výplatu stipendií jsou dotace a příspěvky MŠMT ČR ve výši 10 543 tis. Kč, ve srovnání s rokem 2017 je </t>
  </si>
  <si>
    <r>
      <t xml:space="preserve">Tabulka 10   Neinvestiční náklady a výnosy – Koleje a menzy </t>
    </r>
    <r>
      <rPr>
        <sz val="12"/>
        <rFont val="Calibri"/>
        <family val="2"/>
      </rPr>
      <t>(KaM)</t>
    </r>
  </si>
  <si>
    <t>Tabulka 10.a   Neinvestiční náklady a výnosy – oblast stravování</t>
  </si>
  <si>
    <r>
      <rPr>
        <sz val="8"/>
        <rFont val="Calibri"/>
        <family val="2"/>
      </rPr>
      <t>(2)</t>
    </r>
    <r>
      <rPr>
        <sz val="10"/>
        <rFont val="Calibri"/>
        <family val="2"/>
      </rPr>
      <t xml:space="preserve"> V případě, že výnosy od zaměstnanců škola vede v doplňkové činnosti, zahrne tyto prostředky do sl. „j“ 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</si>
  <si>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</si>
  <si>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t>Tabulka 10.b   Neinvestiční náklady a výnosy – oblast ubytování</t>
  </si>
  <si>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</si>
  <si>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t>Oproti roku 2017 se snížily příjmy z provozu hostelu o 30 %, zároveň se mírně snížily příjmy u kategorie „ubytování studentů“.</t>
  </si>
  <si>
    <t>Součet hodnot sloupků „h“, resp. „k“, za oblast stravování a sloupků „h“, resp. „k“, za oblast ubytování se rovná součtu hodnot z řádku 0060 sl. 1, resp. sl. 2, dílčího výkazu zisku a ztrát (tab. 2) za součást školy KaM.</t>
  </si>
  <si>
    <t>Součet hodnot sloupku „b“, resp. „c“, za oblast stravování a sloupku „b“, resp. „c“, za oblast ubytování se rovná součtu hodnot z řádku 0038 sl. 1, resp. sl. 2, dílčího výkazu zisku a ztrát (tab. 2) za součást školy KaM.</t>
  </si>
  <si>
    <t>Celkově tedy byly tržby za ubytování v roce 2018 nižší o 706 tis. Kč než v roce 2017.</t>
  </si>
  <si>
    <t xml:space="preserve">V důsledku realizované rekonstrukce několika ubytovacích místností za účelem využití těchto prostor pro výuku měla kolej </t>
  </si>
  <si>
    <t>(tis.Kč)</t>
  </si>
  <si>
    <t>Součet počátečních stavů fondů k 1. 1. roku (pole a1) se rovná údaji z řádku 0086 sl. 1 tab. 1 – Rozvaha.</t>
  </si>
  <si>
    <t>Součet koncových stavů fondů k 31. 12. roku (pole e1) se rovná údaji z řádku 0086 sl. 2 tab. 1 – Rozvaha.</t>
  </si>
  <si>
    <t>V roce 2018 byly čerpány fondy stipendijní, FRIM, účelově určených prostředků a provozních prostředků.</t>
  </si>
  <si>
    <t>Celkový stav fondů školy se oproti roku 2017 snížil v důsledku vysokého čerpání FRIM v rámci rekonstrukce nové budovy školy.</t>
  </si>
  <si>
    <t xml:space="preserve">   Stav k 1. 1.</t>
  </si>
  <si>
    <t>Stav k 31. 12.</t>
  </si>
  <si>
    <t>Stav k 1. 1. 2018 pořizovací cena</t>
  </si>
  <si>
    <t>Stav k 31. 12. 2018</t>
  </si>
  <si>
    <t>ostatní dlouhodobý nehmotný majetek</t>
  </si>
  <si>
    <t>nedokonč. dlouhodobý nehmot. majetek</t>
  </si>
  <si>
    <t>základní stádo a tažná zvířata</t>
  </si>
  <si>
    <t>ostatní dlouhodobý hmotný majetek</t>
  </si>
  <si>
    <t>Ve srovnání s rokem 2017 je patrný nárůst investičního majetku téměř u všech položek, nejvýrazněji u softwaru,</t>
  </si>
  <si>
    <t>V kategorii software je meziroční nárůst zařazeného majetku o cca 1 444 tis. Kč, jedná se zejména o úpravy aplikace KOS,</t>
  </si>
  <si>
    <t>Pokračující práce na nových webových stránkách navyšuje položku „Nedokončený dlouhodobý nehmotný majetek“.</t>
  </si>
  <si>
    <t>byly fotopotřeby pro nový ateliér užitá fotografie, potřeby pro dílnu oděvu a obuvi, dílnu módní tvorby, dílnu textilu,</t>
  </si>
  <si>
    <t xml:space="preserve">U položky budovy, stavby došlo k navýšení investičních prostředků díky rekonstrukci prostor koleje M. Alše pro ateliér užité fotografie. </t>
  </si>
  <si>
    <t xml:space="preserve">Výrazným přispěním pro financování investic UMPRUM byl OP VVV (modernizace vybavení), který je uveden v tab. 5d. </t>
  </si>
  <si>
    <t xml:space="preserve">Přesto zůstal dominantním zdrojem financování nehmotného a hmotného majetku UMPRUM FRIM částkou 20 373 tis. Kč, </t>
  </si>
  <si>
    <t xml:space="preserve">Závazky k 31. 12. 2018 po lhůtě splatnosti škola žádné neeviduje, stav pohledávek k 31. 12. 2018 je 1 321 tis. Kč, </t>
  </si>
  <si>
    <t>dílnu keramiky, dílnu 3D-tisku a robotiky.</t>
  </si>
  <si>
    <t xml:space="preserve">Jedná se o historicky dlouhodobý inventář školy z období, kdy na těchto účtech bylo podle účetních předpisů účtováno. </t>
  </si>
  <si>
    <t>V roce 2018 UMPRUM získala prostředky programového financování na stavbu nové budovy v Mikulandské ulici.</t>
  </si>
  <si>
    <t xml:space="preserve">Stav skladových zásob knih k 31. 12. 2018, které jsou vedeny jako výrobky, je celkem 7 138 tis. Kč, z toho je 5 141 tis. hotových  </t>
  </si>
  <si>
    <t>knih a 1 997 tis. Kč knih rozpracovaných, tzv. nedokončená výroba.</t>
  </si>
  <si>
    <t>příjmy z prodeje nehm. a hmot. dlouhod. majetku</t>
  </si>
  <si>
    <t xml:space="preserve">zůstat. cena nehm. a hmot. dlouhod. majetku </t>
  </si>
  <si>
    <t>Stav k 1. 1.</t>
  </si>
  <si>
    <t>Podrobnější přehled využití FRIM během roku 2018 v kategoriích:</t>
  </si>
  <si>
    <t xml:space="preserve">1. stroje a zařízení ve výši 2 240 tis. Kč:   </t>
  </si>
  <si>
    <t>2. nehmotný majetek ve výši 1 061 tis. Kč</t>
  </si>
  <si>
    <t>* ostatní nehmotný majetek (nové web. stránky UMPRUM, úprava aplikací) 492 tis. Kč</t>
  </si>
  <si>
    <t>* vybavení ateliérů, dílen, pracovišť (stroje, nářadí, pomůcky) 310 tis. Kč</t>
  </si>
  <si>
    <t>* vybavení nového ateliéru užitá fotografie a dílny (fototechnika) 1 288 tis. Kč</t>
  </si>
  <si>
    <t xml:space="preserve">Stav k 31. 12. </t>
  </si>
  <si>
    <t>daňově uznatelné výdaje podle zák. 586/1992 Sb., o daních z příjmů</t>
  </si>
  <si>
    <r>
      <rPr>
        <sz val="8"/>
        <rFont val="Calibri"/>
        <family val="2"/>
      </rPr>
      <t>(1)</t>
    </r>
    <r>
      <rPr>
        <sz val="10"/>
        <rFont val="Calibri"/>
        <family val="2"/>
      </rPr>
      <t xml:space="preserve"> Jedná se o poplatky definované v § 58 odst. 3 zákona č. 111/1998 Sb.</t>
    </r>
  </si>
  <si>
    <r>
      <t xml:space="preserve">poplatky za studium dle § 58 zákona 111/1998 Sb. </t>
    </r>
    <r>
      <rPr>
        <sz val="10"/>
        <color indexed="8"/>
        <rFont val="Calibri"/>
        <family val="2"/>
      </rPr>
      <t>(1)</t>
    </r>
  </si>
  <si>
    <t>účelově určené prostředky na VaV kapitoly 333-MŠMT, § 18 odst. 9 c) zák. č. 111/1998 Sb.</t>
  </si>
  <si>
    <t>účelově určené prostředky z jiné podpory z veř. prostředků, § 18 odst. 9 c) zák. č. 111/1998 Sb.</t>
  </si>
  <si>
    <t>institucionální plán – zahraniční aktivity</t>
  </si>
  <si>
    <t>Čerpání fondu účelově určených prostředků:</t>
  </si>
  <si>
    <r>
      <t xml:space="preserve">užití </t>
    </r>
    <r>
      <rPr>
        <sz val="10"/>
        <rFont val="Calibri"/>
        <family val="2"/>
      </rPr>
      <t>(1)</t>
    </r>
  </si>
  <si>
    <t>Fond provozních prostředků byl v roce 2017 naplněn ze zůstatku příspěvku MŠMT ČR v této struktuře:</t>
  </si>
  <si>
    <r>
      <t xml:space="preserve"> Příloha č. 1 k vyhlášce č. </t>
    </r>
    <r>
      <rPr>
        <b/>
        <sz val="9"/>
        <rFont val="Calibri"/>
        <family val="2"/>
      </rPr>
      <t>504/2002 Sb.</t>
    </r>
    <r>
      <rPr>
        <sz val="9"/>
        <rFont val="Calibri"/>
        <family val="2"/>
      </rPr>
      <t>, ve znění pozdějších předpisů</t>
    </r>
  </si>
  <si>
    <r>
      <t xml:space="preserve"> Příloha č. 2 k vyhlášce č. </t>
    </r>
    <r>
      <rPr>
        <b/>
        <sz val="9"/>
        <rFont val="Calibri"/>
        <family val="2"/>
      </rPr>
      <t>504/2002 Sb.</t>
    </r>
    <r>
      <rPr>
        <sz val="9"/>
        <rFont val="Calibri"/>
        <family val="2"/>
      </rPr>
      <t>, ve znění pozdějších předpisů</t>
    </r>
  </si>
  <si>
    <t xml:space="preserve">                  Visegrádský fond</t>
  </si>
  <si>
    <t>projekt NAKI II</t>
  </si>
  <si>
    <t xml:space="preserve">     MK ČR – projekt NAKI II</t>
  </si>
  <si>
    <t>Projekt NAKI II: Architektura a česká politika v 19.–21. století, rozpočet na rok 2018 činil 3 593 tis. Kč.</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</si>
</sst>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 &quot;Kč&quot;"/>
    <numFmt numFmtId="177" formatCode="d/m/yy;@"/>
    <numFmt numFmtId="178" formatCode="#,##0\ _K_č"/>
  </numFmts>
  <fonts count="94">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sz val="10"/>
      <color indexed="48"/>
      <name val="Calibri"/>
      <family val="2"/>
    </font>
    <font>
      <sz val="6"/>
      <color indexed="8"/>
      <name val="Calibri"/>
      <family val="2"/>
    </font>
    <font>
      <i/>
      <sz val="8"/>
      <color indexed="8"/>
      <name val="Calibri"/>
      <family val="2"/>
    </font>
    <font>
      <b/>
      <i/>
      <sz val="8"/>
      <name val="Arial"/>
      <family val="2"/>
    </font>
    <font>
      <sz val="8"/>
      <name val="Arial"/>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sz val="10"/>
      <color indexed="12"/>
      <name val="Calibri"/>
      <family val="2"/>
    </font>
    <font>
      <sz val="10"/>
      <color indexed="30"/>
      <name val="Calibri"/>
      <family val="2"/>
    </font>
    <font>
      <i/>
      <sz val="11"/>
      <color indexed="8"/>
      <name val="Calibri"/>
      <family val="2"/>
    </font>
    <font>
      <i/>
      <sz val="10"/>
      <color indexed="8"/>
      <name val="Calibri"/>
      <family val="2"/>
    </font>
    <font>
      <b/>
      <i/>
      <sz val="10"/>
      <color indexed="8"/>
      <name val="Calibri"/>
      <family val="2"/>
    </font>
    <font>
      <b/>
      <i/>
      <sz val="10"/>
      <name val="Calibri"/>
      <family val="2"/>
    </font>
    <font>
      <b/>
      <sz val="10"/>
      <color indexed="62"/>
      <name val="Calibri"/>
      <family val="2"/>
    </font>
    <font>
      <sz val="9"/>
      <color indexed="10"/>
      <name val="Calibri"/>
      <family val="2"/>
    </font>
    <font>
      <b/>
      <sz val="10"/>
      <color indexed="10"/>
      <name val="Calibri"/>
      <family val="2"/>
    </font>
    <font>
      <sz val="12"/>
      <color indexed="8"/>
      <name val="Times New Roman"/>
      <family val="1"/>
    </font>
    <font>
      <sz val="10"/>
      <color indexed="10"/>
      <name val="Arial"/>
      <family val="2"/>
    </font>
    <font>
      <sz val="10"/>
      <color indexed="10"/>
      <name val="Times New Roman"/>
      <family val="1"/>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b/>
      <sz val="10"/>
      <color theme="3" tint="0.39998000860214233"/>
      <name val="Calibri"/>
      <family val="2"/>
    </font>
    <font>
      <sz val="9"/>
      <color rgb="FFFF0000"/>
      <name val="Calibri"/>
      <family val="2"/>
    </font>
    <font>
      <b/>
      <sz val="10"/>
      <color rgb="FFFF0000"/>
      <name val="Calibri"/>
      <family val="2"/>
    </font>
    <font>
      <sz val="12"/>
      <color theme="1"/>
      <name val="Times New Roman"/>
      <family val="1"/>
    </font>
    <font>
      <sz val="10"/>
      <color rgb="FFFF0000"/>
      <name val="Arial"/>
      <family val="2"/>
    </font>
    <font>
      <sz val="10"/>
      <color rgb="FFFF0000"/>
      <name val="Times New Roman"/>
      <family val="1"/>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medium"/>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medium"/>
      <top style="thin"/>
      <bottom>
        <color indexed="63"/>
      </bottom>
    </border>
    <border>
      <left style="thin"/>
      <right style="thin"/>
      <top style="thin"/>
      <bottom>
        <color indexed="63"/>
      </bottom>
    </border>
    <border>
      <left>
        <color indexed="63"/>
      </left>
      <right style="medium"/>
      <top style="medium"/>
      <bottom style="medium"/>
    </border>
    <border>
      <left style="medium"/>
      <right style="medium"/>
      <top style="hair"/>
      <bottom style="hair"/>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hair"/>
      <top style="thin"/>
      <bottom style="medium"/>
    </border>
    <border>
      <left style="hair"/>
      <right style="medium"/>
      <top style="medium"/>
      <bottom style="thin"/>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border>
    <border>
      <left>
        <color indexed="63"/>
      </left>
      <right style="medium"/>
      <top style="thin"/>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medium"/>
    </border>
    <border>
      <left>
        <color indexed="63"/>
      </left>
      <right style="thin"/>
      <top>
        <color indexed="63"/>
      </top>
      <bottom style="medium"/>
    </border>
    <border>
      <left style="thin"/>
      <right style="medium"/>
      <top style="medium"/>
      <bottom>
        <color indexed="63"/>
      </bottom>
    </border>
    <border>
      <left style="thin"/>
      <right style="hair"/>
      <top style="thin"/>
      <bottom>
        <color indexed="63"/>
      </botto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right/>
      <top style="thin"/>
      <bottom/>
    </border>
    <border>
      <left>
        <color indexed="63"/>
      </left>
      <right>
        <color indexed="63"/>
      </right>
      <top>
        <color indexed="63"/>
      </top>
      <bottom style="medium"/>
    </border>
    <border>
      <left/>
      <right style="hair"/>
      <top/>
      <bottom style="medium"/>
    </border>
    <border>
      <left style="thin"/>
      <right style="hair"/>
      <top>
        <color indexed="63"/>
      </top>
      <bottom>
        <color indexed="63"/>
      </bottom>
    </border>
    <border>
      <left style="thin"/>
      <right style="hair"/>
      <top style="medium"/>
      <bottom style="thin"/>
    </border>
    <border>
      <left style="hair"/>
      <right style="medium"/>
      <top>
        <color indexed="63"/>
      </top>
      <bottom style="medium"/>
    </border>
    <border>
      <left style="thin"/>
      <right style="hair"/>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style="thin"/>
      <bottom>
        <color indexed="63"/>
      </bottom>
    </border>
    <border>
      <left style="medium"/>
      <right style="medium"/>
      <top>
        <color indexed="63"/>
      </top>
      <bottom>
        <color indexed="63"/>
      </botto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medium"/>
      <top style="thin"/>
      <bottom style="medium"/>
    </border>
    <border>
      <left style="medium"/>
      <right>
        <color indexed="63"/>
      </right>
      <top>
        <color indexed="63"/>
      </top>
      <bottom style="thin"/>
    </border>
    <border>
      <left style="medium"/>
      <right/>
      <top/>
      <bottom style="thin">
        <color indexed="22"/>
      </bottom>
    </border>
    <border>
      <left/>
      <right/>
      <top/>
      <bottom style="thin">
        <color indexed="22"/>
      </bottom>
    </border>
    <border>
      <left/>
      <right style="medium"/>
      <top/>
      <bottom style="thin">
        <color indexed="22"/>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hair"/>
      <top style="medium"/>
      <bottom>
        <color indexed="63"/>
      </bottom>
    </border>
    <border>
      <left style="hair"/>
      <right style="hair"/>
      <top>
        <color indexed="63"/>
      </top>
      <bottom style="thin"/>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7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1626">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6" fillId="0" borderId="15" xfId="47" applyFont="1" applyBorder="1" applyAlignment="1" applyProtection="1">
      <alignment vertical="center" wrapText="1"/>
      <protection locked="0"/>
    </xf>
    <xf numFmtId="0" fontId="6" fillId="0" borderId="16"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7"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0" xfId="47" applyFont="1" applyFill="1" applyAlignment="1" applyProtection="1">
      <alignment horizontal="left" vertical="center"/>
      <protection locked="0"/>
    </xf>
    <xf numFmtId="0" fontId="6" fillId="0" borderId="16"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6" fillId="0" borderId="18"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7" fillId="0" borderId="0" xfId="47" applyFont="1" applyFill="1" applyBorder="1" applyAlignment="1">
      <alignment vertical="top" wrapText="1"/>
      <protection/>
    </xf>
    <xf numFmtId="0" fontId="47" fillId="0" borderId="0" xfId="47" applyFont="1" applyFill="1" applyBorder="1" applyAlignment="1">
      <alignment horizontal="center" vertical="top" wrapText="1"/>
      <protection/>
    </xf>
    <xf numFmtId="0" fontId="47"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19"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6" fillId="0" borderId="0" xfId="47" applyFont="1" applyFill="1" applyBorder="1" applyAlignment="1" applyProtection="1">
      <alignment vertical="center"/>
      <protection locked="0"/>
    </xf>
    <xf numFmtId="0" fontId="78" fillId="0" borderId="0" xfId="47" applyFont="1" applyAlignment="1">
      <alignment vertical="center"/>
      <protection/>
    </xf>
    <xf numFmtId="4" fontId="79"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7" fillId="0" borderId="0" xfId="47" applyFont="1" applyFill="1" applyBorder="1" applyAlignment="1" applyProtection="1">
      <alignment vertical="top" wrapText="1"/>
      <protection/>
    </xf>
    <xf numFmtId="0" fontId="47" fillId="0" borderId="0" xfId="47" applyFont="1" applyFill="1" applyBorder="1" applyAlignment="1" applyProtection="1">
      <alignment horizontal="center" vertical="top" wrapText="1"/>
      <protection/>
    </xf>
    <xf numFmtId="0" fontId="47"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8" fillId="0" borderId="0" xfId="47" applyFont="1" applyFill="1" applyBorder="1" applyProtection="1">
      <alignment/>
      <protection/>
    </xf>
    <xf numFmtId="0" fontId="79"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8" fillId="0" borderId="0" xfId="47" applyFont="1" applyAlignment="1" applyProtection="1">
      <alignment vertical="center"/>
      <protection locked="0"/>
    </xf>
    <xf numFmtId="0" fontId="6" fillId="0" borderId="21" xfId="47" applyFont="1" applyBorder="1" applyAlignment="1" applyProtection="1">
      <alignment horizontal="center" vertical="center" wrapText="1"/>
      <protection locked="0"/>
    </xf>
    <xf numFmtId="0" fontId="80" fillId="0" borderId="0" xfId="47" applyFont="1" applyAlignment="1" applyProtection="1">
      <alignment horizontal="left" vertical="center"/>
      <protection locked="0"/>
    </xf>
    <xf numFmtId="0" fontId="6" fillId="0" borderId="22"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3" xfId="47" applyFont="1" applyBorder="1" applyAlignment="1" applyProtection="1">
      <alignment horizontal="center" vertical="center" wrapText="1"/>
      <protection locked="0"/>
    </xf>
    <xf numFmtId="0" fontId="8" fillId="0" borderId="24" xfId="47" applyFont="1" applyBorder="1" applyAlignment="1" applyProtection="1">
      <alignment horizontal="center" vertical="center" wrapText="1"/>
      <protection locked="0"/>
    </xf>
    <xf numFmtId="0" fontId="6" fillId="0" borderId="21" xfId="47" applyFont="1" applyFill="1" applyBorder="1" applyAlignment="1" applyProtection="1">
      <alignment vertical="center"/>
      <protection locked="0"/>
    </xf>
    <xf numFmtId="0" fontId="6" fillId="0" borderId="25" xfId="47" applyFont="1" applyFill="1" applyBorder="1" applyAlignment="1" applyProtection="1">
      <alignment horizontal="center" vertical="center" wrapText="1"/>
      <protection locked="0"/>
    </xf>
    <xf numFmtId="0" fontId="6" fillId="0" borderId="25"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26" xfId="47" applyFont="1" applyBorder="1" applyAlignment="1" applyProtection="1">
      <alignment horizontal="center" vertical="center" wrapText="1"/>
      <protection locked="0"/>
    </xf>
    <xf numFmtId="0" fontId="6" fillId="0" borderId="27" xfId="47" applyFont="1" applyBorder="1" applyAlignment="1" applyProtection="1">
      <alignment horizontal="center" vertical="center" wrapText="1"/>
      <protection locked="0"/>
    </xf>
    <xf numFmtId="0" fontId="6" fillId="0" borderId="28"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61" fillId="0" borderId="0" xfId="0" applyFont="1" applyAlignment="1">
      <alignment vertical="center"/>
    </xf>
    <xf numFmtId="0" fontId="0" fillId="0" borderId="0" xfId="0"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8" fillId="0" borderId="0" xfId="47" applyFont="1" applyAlignment="1">
      <alignment horizontal="center" vertical="center"/>
      <protection/>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7"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29" xfId="47" applyFont="1" applyBorder="1" applyAlignment="1" applyProtection="1">
      <alignment horizontal="center" vertical="center"/>
      <protection locked="0"/>
    </xf>
    <xf numFmtId="0" fontId="6" fillId="0" borderId="0" xfId="48" applyFont="1" applyFill="1" applyBorder="1" applyAlignment="1">
      <alignment vertical="center"/>
      <protection/>
    </xf>
    <xf numFmtId="0" fontId="6" fillId="0" borderId="0" xfId="48" applyFont="1" applyBorder="1" applyAlignment="1">
      <alignment vertical="center"/>
      <protection/>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79" fillId="0" borderId="0" xfId="47" applyFont="1" applyAlignment="1" applyProtection="1">
      <alignment vertical="center"/>
      <protection locked="0"/>
    </xf>
    <xf numFmtId="3" fontId="6" fillId="0" borderId="30" xfId="47" applyNumberFormat="1" applyFont="1" applyBorder="1" applyAlignment="1" applyProtection="1">
      <alignment horizontal="center" vertical="center"/>
      <protection locked="0"/>
    </xf>
    <xf numFmtId="3" fontId="6" fillId="0" borderId="31" xfId="47" applyNumberFormat="1" applyFont="1" applyBorder="1" applyAlignment="1" applyProtection="1">
      <alignment horizontal="center" vertical="center"/>
      <protection locked="0"/>
    </xf>
    <xf numFmtId="0" fontId="6" fillId="0" borderId="32"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4" xfId="47" applyFont="1" applyFill="1" applyBorder="1" applyAlignment="1">
      <alignment horizontal="center" vertical="center"/>
      <protection/>
    </xf>
    <xf numFmtId="0" fontId="6" fillId="0" borderId="35" xfId="47" applyFont="1" applyFill="1" applyBorder="1" applyAlignment="1">
      <alignment horizontal="center" vertical="center"/>
      <protection/>
    </xf>
    <xf numFmtId="0" fontId="6" fillId="33" borderId="36" xfId="47" applyFont="1" applyFill="1" applyBorder="1" applyAlignment="1">
      <alignment vertical="center"/>
      <protection/>
    </xf>
    <xf numFmtId="0" fontId="6" fillId="0" borderId="37" xfId="47" applyFont="1" applyBorder="1" applyAlignment="1">
      <alignment vertical="center"/>
      <protection/>
    </xf>
    <xf numFmtId="0" fontId="6" fillId="34" borderId="37" xfId="47" applyFont="1" applyFill="1" applyBorder="1" applyAlignment="1">
      <alignment vertical="center"/>
      <protection/>
    </xf>
    <xf numFmtId="0" fontId="6" fillId="0" borderId="38" xfId="47" applyFont="1" applyBorder="1" applyAlignment="1">
      <alignment vertical="center"/>
      <protection/>
    </xf>
    <xf numFmtId="0" fontId="6" fillId="34" borderId="38" xfId="47" applyFont="1" applyFill="1" applyBorder="1" applyAlignment="1">
      <alignment vertical="center"/>
      <protection/>
    </xf>
    <xf numFmtId="0" fontId="6" fillId="0" borderId="39" xfId="47" applyFont="1" applyBorder="1" applyAlignment="1">
      <alignment vertical="center"/>
      <protection/>
    </xf>
    <xf numFmtId="0" fontId="6" fillId="34" borderId="39" xfId="47" applyFont="1" applyFill="1" applyBorder="1" applyAlignment="1">
      <alignment vertical="center"/>
      <protection/>
    </xf>
    <xf numFmtId="4" fontId="9" fillId="0" borderId="0" xfId="47" applyNumberFormat="1" applyFont="1" applyAlignment="1">
      <alignment vertical="center"/>
      <protection/>
    </xf>
    <xf numFmtId="3" fontId="6" fillId="0" borderId="40" xfId="47" applyNumberFormat="1" applyFont="1" applyBorder="1" applyAlignment="1" applyProtection="1">
      <alignment horizontal="right" vertical="center" wrapText="1" indent="1"/>
      <protection locked="0"/>
    </xf>
    <xf numFmtId="3" fontId="6" fillId="0" borderId="41" xfId="47" applyNumberFormat="1" applyFont="1" applyBorder="1" applyAlignment="1" applyProtection="1">
      <alignment horizontal="right" vertical="center" wrapText="1" indent="1"/>
      <protection locked="0"/>
    </xf>
    <xf numFmtId="3" fontId="6" fillId="0" borderId="40" xfId="47" applyNumberFormat="1" applyFont="1" applyBorder="1" applyAlignment="1" applyProtection="1">
      <alignment horizontal="right" vertical="center" wrapText="1" indent="1"/>
      <protection locked="0"/>
    </xf>
    <xf numFmtId="3" fontId="6" fillId="0" borderId="42" xfId="47" applyNumberFormat="1" applyFont="1" applyBorder="1" applyAlignment="1" applyProtection="1">
      <alignment horizontal="right" vertical="center" wrapText="1" indent="1"/>
      <protection locked="0"/>
    </xf>
    <xf numFmtId="3" fontId="6" fillId="0" borderId="21" xfId="47" applyNumberFormat="1" applyFont="1" applyBorder="1" applyAlignment="1" applyProtection="1">
      <alignment horizontal="right" vertical="center" wrapText="1" indent="1"/>
      <protection locked="0"/>
    </xf>
    <xf numFmtId="3" fontId="6" fillId="0" borderId="43" xfId="47" applyNumberFormat="1" applyFont="1" applyBorder="1" applyAlignment="1" applyProtection="1">
      <alignment horizontal="right" vertical="center" wrapText="1" indent="1"/>
      <protection locked="0"/>
    </xf>
    <xf numFmtId="3" fontId="6" fillId="0" borderId="44" xfId="47" applyNumberFormat="1"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0"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47"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8"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7" fillId="0" borderId="0" xfId="47" applyNumberFormat="1" applyFont="1" applyFill="1" applyBorder="1" applyAlignment="1" applyProtection="1">
      <alignment vertical="center" wrapText="1"/>
      <protection locked="0"/>
    </xf>
    <xf numFmtId="0" fontId="47" fillId="0" borderId="0" xfId="47" applyFont="1" applyFill="1" applyBorder="1" applyAlignment="1" applyProtection="1">
      <alignment vertical="center" wrapText="1"/>
      <protection locked="0"/>
    </xf>
    <xf numFmtId="0" fontId="47" fillId="0" borderId="0" xfId="47" applyFont="1" applyFill="1" applyBorder="1" applyAlignment="1">
      <alignment vertical="center" wrapText="1"/>
      <protection/>
    </xf>
    <xf numFmtId="0" fontId="47" fillId="0" borderId="0" xfId="47" applyFont="1" applyFill="1" applyBorder="1" applyAlignment="1">
      <alignment horizontal="center" vertical="center" wrapText="1"/>
      <protection/>
    </xf>
    <xf numFmtId="4" fontId="47" fillId="0" borderId="0" xfId="47" applyNumberFormat="1" applyFont="1" applyFill="1" applyBorder="1" applyAlignment="1" applyProtection="1">
      <alignment horizontal="center" vertical="center" wrapText="1"/>
      <protection locked="0"/>
    </xf>
    <xf numFmtId="4" fontId="47" fillId="0" borderId="0" xfId="47" applyNumberFormat="1" applyFont="1" applyFill="1" applyBorder="1" applyAlignment="1">
      <alignment horizontal="center" vertical="center" wrapText="1"/>
      <protection/>
    </xf>
    <xf numFmtId="0" fontId="47" fillId="0" borderId="0" xfId="47" applyFont="1" applyFill="1" applyBorder="1" applyAlignment="1">
      <alignment horizontal="justify" vertical="center" wrapText="1"/>
      <protection/>
    </xf>
    <xf numFmtId="4" fontId="47"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48" xfId="47" applyFont="1" applyBorder="1" applyAlignment="1" applyProtection="1">
      <alignment horizontal="center" vertical="center"/>
      <protection locked="0"/>
    </xf>
    <xf numFmtId="0" fontId="6" fillId="0" borderId="26" xfId="47" applyFont="1" applyBorder="1" applyAlignment="1" applyProtection="1">
      <alignment horizontal="center" vertical="center"/>
      <protection locked="0"/>
    </xf>
    <xf numFmtId="0" fontId="6" fillId="35" borderId="49" xfId="47" applyFont="1" applyFill="1" applyBorder="1" applyAlignment="1" applyProtection="1">
      <alignment horizontal="center" vertical="center"/>
      <protection locked="0"/>
    </xf>
    <xf numFmtId="0" fontId="6" fillId="36" borderId="16" xfId="47" applyFont="1" applyFill="1" applyBorder="1" applyAlignment="1" applyProtection="1">
      <alignment horizontal="center" vertical="center"/>
      <protection locked="0"/>
    </xf>
    <xf numFmtId="0" fontId="6" fillId="36" borderId="50" xfId="47" applyFont="1" applyFill="1" applyBorder="1" applyAlignment="1" applyProtection="1">
      <alignment horizontal="center" vertical="center"/>
      <protection locked="0"/>
    </xf>
    <xf numFmtId="0" fontId="6" fillId="36" borderId="51"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2" xfId="47" applyFont="1" applyBorder="1" applyAlignment="1" applyProtection="1">
      <alignment horizontal="center" vertical="center" wrapText="1"/>
      <protection locked="0"/>
    </xf>
    <xf numFmtId="0" fontId="10" fillId="0" borderId="52" xfId="47" applyFont="1" applyBorder="1" applyAlignment="1" applyProtection="1">
      <alignment horizontal="center" vertical="center"/>
      <protection locked="0"/>
    </xf>
    <xf numFmtId="0" fontId="10" fillId="0" borderId="53"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2" xfId="47" applyNumberFormat="1" applyFont="1" applyBorder="1" applyAlignment="1" applyProtection="1">
      <alignment horizontal="center" vertical="center" wrapText="1"/>
      <protection locked="0"/>
    </xf>
    <xf numFmtId="0" fontId="6" fillId="37" borderId="54" xfId="47" applyFont="1" applyFill="1" applyBorder="1" applyAlignment="1">
      <alignment horizontal="center" vertical="center"/>
      <protection/>
    </xf>
    <xf numFmtId="0" fontId="6" fillId="37" borderId="34" xfId="47" applyFont="1" applyFill="1" applyBorder="1" applyAlignment="1">
      <alignment horizontal="center" vertical="center"/>
      <protection/>
    </xf>
    <xf numFmtId="0" fontId="80" fillId="0" borderId="36"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8" fillId="0" borderId="0" xfId="47" applyFont="1" applyAlignment="1" applyProtection="1">
      <alignment horizontal="left" vertical="center"/>
      <protection locked="0"/>
    </xf>
    <xf numFmtId="0" fontId="6" fillId="38" borderId="55" xfId="47" applyFont="1" applyFill="1" applyBorder="1" applyAlignment="1">
      <alignment horizontal="center" vertical="center"/>
      <protection/>
    </xf>
    <xf numFmtId="0" fontId="6" fillId="38" borderId="56" xfId="47" applyFont="1" applyFill="1" applyBorder="1" applyAlignment="1">
      <alignment horizontal="center" vertical="center"/>
      <protection/>
    </xf>
    <xf numFmtId="0" fontId="6" fillId="0" borderId="44" xfId="47" applyFont="1" applyBorder="1" applyAlignment="1" applyProtection="1">
      <alignment horizontal="center" vertical="center" wrapText="1"/>
      <protection locked="0"/>
    </xf>
    <xf numFmtId="0" fontId="6" fillId="38" borderId="30" xfId="47" applyFont="1" applyFill="1" applyBorder="1" applyAlignment="1" applyProtection="1">
      <alignment horizontal="center" vertical="center"/>
      <protection locked="0"/>
    </xf>
    <xf numFmtId="0" fontId="6" fillId="38" borderId="17" xfId="47" applyFont="1" applyFill="1" applyBorder="1" applyAlignment="1" applyProtection="1">
      <alignment horizontal="center" vertical="center"/>
      <protection locked="0"/>
    </xf>
    <xf numFmtId="0" fontId="6" fillId="38" borderId="40" xfId="47" applyFont="1" applyFill="1" applyBorder="1" applyAlignment="1" applyProtection="1">
      <alignment horizontal="center" vertical="center"/>
      <protection locked="0"/>
    </xf>
    <xf numFmtId="3" fontId="6" fillId="0" borderId="57" xfId="47" applyNumberFormat="1" applyFont="1" applyBorder="1" applyAlignment="1" applyProtection="1">
      <alignment horizontal="right" vertical="center" wrapText="1" indent="1"/>
      <protection locked="0"/>
    </xf>
    <xf numFmtId="3" fontId="6" fillId="0" borderId="58" xfId="47" applyNumberFormat="1" applyFont="1" applyBorder="1" applyAlignment="1" applyProtection="1">
      <alignment horizontal="right" vertical="center" wrapText="1" indent="1"/>
      <protection locked="0"/>
    </xf>
    <xf numFmtId="3" fontId="6" fillId="0" borderId="43" xfId="47" applyNumberFormat="1" applyFont="1" applyBorder="1" applyAlignment="1" applyProtection="1">
      <alignment horizontal="right" vertical="center" wrapText="1" indent="1"/>
      <protection hidden="1"/>
    </xf>
    <xf numFmtId="3" fontId="6" fillId="0" borderId="59" xfId="47" applyNumberFormat="1" applyFont="1" applyBorder="1" applyAlignment="1" applyProtection="1">
      <alignment horizontal="right" vertical="center" wrapText="1" indent="1"/>
      <protection locked="0"/>
    </xf>
    <xf numFmtId="3" fontId="6" fillId="0" borderId="60" xfId="47" applyNumberFormat="1" applyFont="1" applyBorder="1" applyAlignment="1" applyProtection="1">
      <alignment horizontal="right" vertical="center" wrapText="1" indent="1"/>
      <protection locked="0"/>
    </xf>
    <xf numFmtId="3" fontId="6" fillId="0" borderId="20" xfId="47" applyNumberFormat="1" applyFont="1" applyBorder="1" applyAlignment="1" applyProtection="1">
      <alignment horizontal="right" vertical="center" wrapText="1" indent="1"/>
      <protection hidden="1"/>
    </xf>
    <xf numFmtId="3" fontId="6" fillId="0" borderId="47" xfId="47" applyNumberFormat="1" applyFont="1" applyBorder="1" applyAlignment="1" applyProtection="1">
      <alignment horizontal="right" vertical="center" wrapText="1" indent="1"/>
      <protection hidden="1"/>
    </xf>
    <xf numFmtId="0" fontId="6" fillId="0" borderId="61"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62" xfId="47" applyFont="1" applyFill="1" applyBorder="1" applyAlignment="1">
      <alignment horizontal="center" vertical="center" wrapText="1"/>
      <protection/>
    </xf>
    <xf numFmtId="0" fontId="8" fillId="33" borderId="22" xfId="49" applyFont="1" applyFill="1" applyBorder="1" applyAlignment="1">
      <alignment horizontal="left" vertical="center"/>
      <protection/>
    </xf>
    <xf numFmtId="0" fontId="8" fillId="34" borderId="63" xfId="49" applyFont="1" applyFill="1" applyBorder="1" applyAlignment="1">
      <alignment horizontal="left" vertical="center"/>
      <protection/>
    </xf>
    <xf numFmtId="0" fontId="8" fillId="34" borderId="64" xfId="49" applyFont="1" applyFill="1" applyBorder="1" applyAlignment="1">
      <alignment horizontal="left" vertical="center"/>
      <protection/>
    </xf>
    <xf numFmtId="0" fontId="6" fillId="33" borderId="59" xfId="47" applyFont="1" applyFill="1" applyBorder="1" applyAlignment="1">
      <alignment vertical="center"/>
      <protection/>
    </xf>
    <xf numFmtId="0" fontId="6" fillId="34" borderId="65" xfId="47" applyFont="1" applyFill="1" applyBorder="1" applyAlignment="1">
      <alignment vertical="center"/>
      <protection/>
    </xf>
    <xf numFmtId="0" fontId="6" fillId="34" borderId="66" xfId="47" applyFont="1" applyFill="1" applyBorder="1" applyAlignment="1">
      <alignment vertical="center"/>
      <protection/>
    </xf>
    <xf numFmtId="0" fontId="6" fillId="34" borderId="67" xfId="47" applyFont="1" applyFill="1" applyBorder="1" applyAlignment="1">
      <alignment vertical="center"/>
      <protection/>
    </xf>
    <xf numFmtId="0" fontId="6" fillId="34" borderId="68" xfId="49" applyFont="1" applyFill="1" applyBorder="1" applyAlignment="1">
      <alignment horizontal="left" vertical="center"/>
      <protection/>
    </xf>
    <xf numFmtId="0" fontId="6" fillId="0" borderId="41" xfId="47" applyFont="1" applyBorder="1" applyAlignment="1" applyProtection="1">
      <alignment vertical="center"/>
      <protection locked="0"/>
    </xf>
    <xf numFmtId="0" fontId="6" fillId="0" borderId="45" xfId="47" applyFont="1" applyBorder="1" applyAlignment="1" applyProtection="1">
      <alignment vertical="center"/>
      <protection locked="0"/>
    </xf>
    <xf numFmtId="0" fontId="8" fillId="0" borderId="47" xfId="47" applyFont="1" applyFill="1" applyBorder="1" applyAlignment="1" applyProtection="1">
      <alignment vertical="center"/>
      <protection locked="0"/>
    </xf>
    <xf numFmtId="0" fontId="6" fillId="0" borderId="40" xfId="47" applyFont="1" applyBorder="1" applyAlignment="1">
      <alignment horizontal="center" vertical="center"/>
      <protection/>
    </xf>
    <xf numFmtId="0" fontId="6" fillId="0" borderId="61" xfId="47" applyFont="1" applyBorder="1" applyAlignment="1">
      <alignment horizontal="center" vertical="center"/>
      <protection/>
    </xf>
    <xf numFmtId="0" fontId="6" fillId="0" borderId="69"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6" fillId="0" borderId="70"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44" xfId="47" applyFont="1" applyBorder="1" applyAlignment="1" applyProtection="1">
      <alignment horizontal="center" vertical="center" wrapText="1"/>
      <protection locked="0"/>
    </xf>
    <xf numFmtId="0" fontId="6" fillId="0" borderId="22"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wrapText="1"/>
      <protection locked="0"/>
    </xf>
    <xf numFmtId="0" fontId="6" fillId="0" borderId="17" xfId="47" applyFont="1" applyBorder="1" applyAlignment="1">
      <alignment horizontal="center" vertical="center"/>
      <protection/>
    </xf>
    <xf numFmtId="0" fontId="6" fillId="0" borderId="69" xfId="47" applyFont="1" applyBorder="1" applyAlignment="1" applyProtection="1">
      <alignment horizontal="center" vertical="center" wrapText="1"/>
      <protection locked="0"/>
    </xf>
    <xf numFmtId="0" fontId="6" fillId="0" borderId="70"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44" xfId="0" applyFont="1" applyBorder="1" applyAlignment="1">
      <alignment horizontal="center" vertical="center"/>
    </xf>
    <xf numFmtId="0" fontId="12" fillId="0" borderId="28"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3" xfId="0" applyFont="1" applyFill="1" applyBorder="1" applyAlignment="1">
      <alignment horizontal="center" vertical="center" wrapText="1" shrinkToFit="1"/>
    </xf>
    <xf numFmtId="0" fontId="12" fillId="0" borderId="59"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8"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2" xfId="47" applyFont="1" applyFill="1" applyBorder="1" applyAlignment="1">
      <alignment vertical="center"/>
      <protection/>
    </xf>
    <xf numFmtId="0" fontId="6" fillId="7" borderId="72" xfId="47" applyFont="1" applyFill="1" applyBorder="1" applyAlignment="1">
      <alignment vertical="center"/>
      <protection/>
    </xf>
    <xf numFmtId="0" fontId="6" fillId="7" borderId="73" xfId="47" applyFont="1" applyFill="1" applyBorder="1" applyAlignment="1">
      <alignment vertical="center"/>
      <protection/>
    </xf>
    <xf numFmtId="0" fontId="6" fillId="7" borderId="73" xfId="49" applyFont="1" applyFill="1" applyBorder="1" applyAlignment="1">
      <alignment horizontal="right" vertical="center"/>
      <protection/>
    </xf>
    <xf numFmtId="0" fontId="6" fillId="7" borderId="73" xfId="49" applyFont="1" applyFill="1" applyBorder="1" applyAlignment="1">
      <alignment horizontal="left" vertical="center"/>
      <protection/>
    </xf>
    <xf numFmtId="0" fontId="6" fillId="7" borderId="74" xfId="47" applyFont="1" applyFill="1" applyBorder="1" applyAlignment="1">
      <alignment vertical="center"/>
      <protection/>
    </xf>
    <xf numFmtId="0" fontId="6" fillId="36" borderId="72" xfId="47" applyFont="1" applyFill="1" applyBorder="1" applyAlignment="1">
      <alignment vertical="center"/>
      <protection/>
    </xf>
    <xf numFmtId="0" fontId="6" fillId="36" borderId="73" xfId="47" applyFont="1" applyFill="1" applyBorder="1" applyAlignment="1">
      <alignment vertical="center"/>
      <protection/>
    </xf>
    <xf numFmtId="0" fontId="6" fillId="36" borderId="74" xfId="47" applyFont="1" applyFill="1" applyBorder="1" applyAlignment="1">
      <alignment vertical="center"/>
      <protection/>
    </xf>
    <xf numFmtId="0" fontId="6" fillId="0" borderId="0" xfId="47" applyFont="1" applyFill="1" applyAlignment="1">
      <alignment vertical="center"/>
      <protection/>
    </xf>
    <xf numFmtId="0" fontId="6" fillId="34" borderId="72" xfId="47" applyFont="1" applyFill="1" applyBorder="1" applyAlignment="1">
      <alignment vertical="center"/>
      <protection/>
    </xf>
    <xf numFmtId="0" fontId="6" fillId="34" borderId="73" xfId="47" applyFont="1" applyFill="1" applyBorder="1" applyAlignment="1">
      <alignment vertical="center"/>
      <protection/>
    </xf>
    <xf numFmtId="0" fontId="6" fillId="0" borderId="73" xfId="47" applyFont="1" applyFill="1" applyBorder="1" applyAlignment="1">
      <alignment vertical="center"/>
      <protection/>
    </xf>
    <xf numFmtId="0" fontId="6" fillId="0" borderId="74" xfId="47" applyFont="1" applyFill="1" applyBorder="1" applyAlignment="1">
      <alignment vertical="center"/>
      <protection/>
    </xf>
    <xf numFmtId="0" fontId="6" fillId="0" borderId="75"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3"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3" xfId="49" applyFont="1" applyFill="1" applyBorder="1" applyAlignment="1">
      <alignment horizontal="right" vertical="center"/>
      <protection/>
    </xf>
    <xf numFmtId="0" fontId="6" fillId="36" borderId="73" xfId="49" applyFont="1" applyFill="1" applyBorder="1" applyAlignment="1">
      <alignment horizontal="left" vertical="center"/>
      <protection/>
    </xf>
    <xf numFmtId="0" fontId="6" fillId="37" borderId="72" xfId="47" applyFont="1" applyFill="1" applyBorder="1" applyAlignment="1">
      <alignment vertical="center"/>
      <protection/>
    </xf>
    <xf numFmtId="0" fontId="6" fillId="37" borderId="73" xfId="49" applyFont="1" applyFill="1" applyBorder="1" applyAlignment="1">
      <alignment horizontal="left" vertical="center"/>
      <protection/>
    </xf>
    <xf numFmtId="0" fontId="6" fillId="37" borderId="74"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3" xfId="47" applyFont="1" applyFill="1" applyBorder="1" applyAlignment="1">
      <alignment horizontal="right" vertical="center"/>
      <protection/>
    </xf>
    <xf numFmtId="0" fontId="6" fillId="34" borderId="74"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6" xfId="47" applyFont="1" applyFill="1" applyBorder="1" applyAlignment="1">
      <alignment vertical="center"/>
      <protection/>
    </xf>
    <xf numFmtId="0" fontId="6" fillId="34" borderId="77" xfId="47" applyFont="1" applyFill="1" applyBorder="1" applyAlignment="1">
      <alignment vertical="center"/>
      <protection/>
    </xf>
    <xf numFmtId="0" fontId="6" fillId="37" borderId="77" xfId="47" applyFont="1" applyFill="1" applyBorder="1" applyAlignment="1">
      <alignment vertical="center"/>
      <protection/>
    </xf>
    <xf numFmtId="0" fontId="6" fillId="34" borderId="78" xfId="47" applyFont="1" applyFill="1" applyBorder="1" applyAlignment="1">
      <alignment vertical="center"/>
      <protection/>
    </xf>
    <xf numFmtId="0" fontId="6" fillId="0" borderId="79"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59" xfId="0" applyFont="1" applyBorder="1" applyAlignment="1">
      <alignment horizontal="center" vertical="center"/>
    </xf>
    <xf numFmtId="0" fontId="12" fillId="0" borderId="17"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57" xfId="50" applyFont="1" applyBorder="1" applyAlignment="1">
      <alignment horizontal="center" vertical="center"/>
      <protection/>
    </xf>
    <xf numFmtId="0" fontId="6" fillId="0" borderId="30"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83"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82" fillId="38" borderId="30" xfId="0" applyFont="1" applyFill="1" applyBorder="1" applyAlignment="1">
      <alignment horizontal="center" vertical="center"/>
    </xf>
    <xf numFmtId="0" fontId="80" fillId="0" borderId="30" xfId="0" applyFont="1" applyBorder="1" applyAlignment="1">
      <alignment horizontal="center" vertical="center"/>
    </xf>
    <xf numFmtId="0" fontId="84" fillId="0" borderId="0" xfId="0" applyFont="1" applyAlignment="1">
      <alignment vertical="center"/>
    </xf>
    <xf numFmtId="0" fontId="6" fillId="36" borderId="75" xfId="47" applyFont="1" applyFill="1" applyBorder="1" applyAlignment="1">
      <alignment horizontal="center" vertical="center"/>
      <protection/>
    </xf>
    <xf numFmtId="0" fontId="6" fillId="13" borderId="80" xfId="47" applyFont="1" applyFill="1" applyBorder="1" applyAlignment="1">
      <alignment horizontal="center" vertical="center"/>
      <protection/>
    </xf>
    <xf numFmtId="0" fontId="6" fillId="13" borderId="81" xfId="47" applyFont="1" applyFill="1" applyBorder="1" applyAlignment="1">
      <alignment horizontal="center" vertical="center"/>
      <protection/>
    </xf>
    <xf numFmtId="0" fontId="6" fillId="37" borderId="75" xfId="47" applyFont="1" applyFill="1" applyBorder="1" applyAlignment="1">
      <alignment horizontal="center" vertical="center"/>
      <protection/>
    </xf>
    <xf numFmtId="0" fontId="6" fillId="35" borderId="75" xfId="47" applyFont="1" applyFill="1" applyBorder="1" applyAlignment="1">
      <alignment horizontal="center" vertical="center"/>
      <protection/>
    </xf>
    <xf numFmtId="0" fontId="6" fillId="7" borderId="75" xfId="47" applyFont="1" applyFill="1" applyBorder="1" applyAlignment="1">
      <alignment horizontal="center" vertical="center"/>
      <protection/>
    </xf>
    <xf numFmtId="0" fontId="6" fillId="39" borderId="17"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80" fillId="0" borderId="0" xfId="47" applyFont="1" applyAlignment="1" applyProtection="1">
      <alignment horizontal="right" vertical="center"/>
      <protection locked="0"/>
    </xf>
    <xf numFmtId="0" fontId="80" fillId="0" borderId="0" xfId="0" applyFont="1" applyAlignment="1">
      <alignment horizontal="right" vertical="center"/>
    </xf>
    <xf numFmtId="0" fontId="0" fillId="0" borderId="0" xfId="0" applyFont="1" applyFill="1" applyBorder="1" applyAlignment="1">
      <alignment horizontal="center" vertical="center"/>
    </xf>
    <xf numFmtId="0" fontId="61" fillId="0" borderId="0" xfId="0" applyFont="1" applyFill="1" applyBorder="1" applyAlignment="1">
      <alignment vertical="center"/>
    </xf>
    <xf numFmtId="0" fontId="0" fillId="0" borderId="0" xfId="0" applyFont="1" applyFill="1" applyAlignment="1">
      <alignment vertical="center"/>
    </xf>
    <xf numFmtId="0" fontId="82" fillId="0" borderId="30" xfId="0" applyFont="1" applyBorder="1" applyAlignment="1">
      <alignment horizontal="center" vertical="center"/>
    </xf>
    <xf numFmtId="0" fontId="80" fillId="0" borderId="0" xfId="0" applyFont="1" applyFill="1" applyBorder="1" applyAlignment="1">
      <alignment vertical="center"/>
    </xf>
    <xf numFmtId="0" fontId="80" fillId="35" borderId="12" xfId="0" applyFont="1" applyFill="1" applyBorder="1" applyAlignment="1">
      <alignment horizontal="center" vertical="center"/>
    </xf>
    <xf numFmtId="0" fontId="12" fillId="0" borderId="28" xfId="0" applyFont="1" applyFill="1" applyBorder="1" applyAlignment="1">
      <alignment horizontal="center" vertical="center" wrapText="1" shrinkToFit="1"/>
    </xf>
    <xf numFmtId="0" fontId="82" fillId="36" borderId="71" xfId="0" applyFont="1" applyFill="1" applyBorder="1" applyAlignment="1">
      <alignment horizontal="left" vertical="center"/>
    </xf>
    <xf numFmtId="0" fontId="80" fillId="0" borderId="71" xfId="0" applyFont="1" applyBorder="1" applyAlignment="1">
      <alignment horizontal="left" vertical="center"/>
    </xf>
    <xf numFmtId="0" fontId="85" fillId="0" borderId="71" xfId="0" applyFont="1" applyBorder="1" applyAlignment="1">
      <alignment horizontal="right" vertical="center"/>
    </xf>
    <xf numFmtId="0" fontId="82" fillId="38" borderId="71" xfId="0" applyFont="1" applyFill="1" applyBorder="1" applyAlignment="1">
      <alignment horizontal="left" vertical="center"/>
    </xf>
    <xf numFmtId="0" fontId="82" fillId="35" borderId="14" xfId="0" applyFont="1" applyFill="1" applyBorder="1" applyAlignment="1">
      <alignment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wrapText="1" shrinkToFit="1"/>
    </xf>
    <xf numFmtId="0" fontId="82" fillId="33" borderId="84" xfId="0" applyFont="1" applyFill="1" applyBorder="1" applyAlignment="1">
      <alignment horizontal="center" vertical="center"/>
    </xf>
    <xf numFmtId="0" fontId="85" fillId="0" borderId="85" xfId="0" applyFont="1" applyBorder="1" applyAlignment="1">
      <alignment horizontal="right" vertical="center"/>
    </xf>
    <xf numFmtId="0" fontId="6" fillId="0" borderId="77" xfId="47" applyFont="1" applyFill="1" applyBorder="1" applyAlignment="1">
      <alignment vertical="center"/>
      <protection/>
    </xf>
    <xf numFmtId="0" fontId="6" fillId="0" borderId="78" xfId="47" applyFont="1" applyFill="1" applyBorder="1" applyAlignment="1">
      <alignment vertical="center"/>
      <protection/>
    </xf>
    <xf numFmtId="0" fontId="6" fillId="37" borderId="79" xfId="47" applyFont="1" applyFill="1" applyBorder="1" applyAlignment="1">
      <alignment horizontal="center" vertical="center"/>
      <protection/>
    </xf>
    <xf numFmtId="0" fontId="73" fillId="0" borderId="0" xfId="0" applyFont="1" applyAlignment="1">
      <alignment vertical="center"/>
    </xf>
    <xf numFmtId="0" fontId="80" fillId="0" borderId="0" xfId="0" applyFont="1" applyFill="1" applyAlignment="1">
      <alignment vertical="center"/>
    </xf>
    <xf numFmtId="0" fontId="82" fillId="33" borderId="71" xfId="0" applyFont="1" applyFill="1" applyBorder="1" applyAlignment="1">
      <alignment horizontal="left" vertical="center"/>
    </xf>
    <xf numFmtId="0" fontId="12" fillId="0" borderId="17" xfId="0" applyFont="1" applyFill="1" applyBorder="1" applyAlignment="1">
      <alignment horizontal="center" vertical="center" wrapText="1" shrinkToFit="1"/>
    </xf>
    <xf numFmtId="0" fontId="12" fillId="0" borderId="86" xfId="0" applyFont="1" applyFill="1" applyBorder="1" applyAlignment="1">
      <alignment horizontal="center" vertical="center" wrapText="1" shrinkToFit="1"/>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82" fillId="38" borderId="87" xfId="0" applyFont="1" applyFill="1" applyBorder="1" applyAlignment="1">
      <alignment horizontal="center" vertical="center"/>
    </xf>
    <xf numFmtId="0" fontId="82" fillId="33" borderId="30" xfId="0" applyFont="1" applyFill="1" applyBorder="1" applyAlignment="1">
      <alignment horizontal="center" vertical="center"/>
    </xf>
    <xf numFmtId="0" fontId="82" fillId="33" borderId="43" xfId="0" applyFont="1" applyFill="1" applyBorder="1" applyAlignment="1">
      <alignment horizontal="left" vertical="center"/>
    </xf>
    <xf numFmtId="0" fontId="82" fillId="36" borderId="30" xfId="0" applyFont="1" applyFill="1" applyBorder="1" applyAlignment="1">
      <alignment horizontal="center" vertical="center"/>
    </xf>
    <xf numFmtId="0" fontId="86" fillId="33" borderId="85" xfId="0" applyFont="1" applyFill="1" applyBorder="1" applyAlignment="1">
      <alignment horizontal="right" vertical="center"/>
    </xf>
    <xf numFmtId="0" fontId="86" fillId="38" borderId="85" xfId="0" applyFont="1" applyFill="1" applyBorder="1" applyAlignment="1">
      <alignment horizontal="right" vertical="center"/>
    </xf>
    <xf numFmtId="0" fontId="82" fillId="38" borderId="57"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15" fillId="0" borderId="17" xfId="47" applyFont="1" applyFill="1" applyBorder="1" applyAlignment="1">
      <alignment horizontal="center" vertical="center"/>
      <protection/>
    </xf>
    <xf numFmtId="0" fontId="15" fillId="0" borderId="25"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44" xfId="47" applyFont="1" applyFill="1" applyBorder="1" applyAlignment="1">
      <alignment horizontal="center" vertical="center"/>
      <protection/>
    </xf>
    <xf numFmtId="0" fontId="6" fillId="0" borderId="71" xfId="47" applyFont="1" applyFill="1" applyBorder="1" applyAlignment="1">
      <alignment horizontal="center" vertical="center"/>
      <protection/>
    </xf>
    <xf numFmtId="0" fontId="6" fillId="0" borderId="30" xfId="47" applyFont="1" applyFill="1" applyBorder="1" applyAlignment="1">
      <alignment horizontal="center" vertical="center"/>
      <protection/>
    </xf>
    <xf numFmtId="0" fontId="6" fillId="40" borderId="72" xfId="47" applyFont="1" applyFill="1" applyBorder="1" applyAlignment="1">
      <alignment vertical="center"/>
      <protection/>
    </xf>
    <xf numFmtId="0" fontId="6" fillId="41" borderId="72" xfId="47" applyFont="1" applyFill="1" applyBorder="1" applyAlignment="1">
      <alignment vertical="center"/>
      <protection/>
    </xf>
    <xf numFmtId="0" fontId="6" fillId="42" borderId="72" xfId="47" applyFont="1" applyFill="1" applyBorder="1" applyAlignment="1">
      <alignment vertical="center"/>
      <protection/>
    </xf>
    <xf numFmtId="0" fontId="6" fillId="43" borderId="72" xfId="47" applyFont="1" applyFill="1" applyBorder="1" applyAlignment="1">
      <alignment vertical="center"/>
      <protection/>
    </xf>
    <xf numFmtId="0" fontId="6" fillId="43" borderId="76" xfId="47" applyFont="1" applyFill="1" applyBorder="1" applyAlignment="1">
      <alignment vertical="center"/>
      <protection/>
    </xf>
    <xf numFmtId="0" fontId="6" fillId="0" borderId="31" xfId="50" applyFont="1" applyBorder="1" applyAlignment="1">
      <alignment horizontal="center" vertical="center"/>
      <protection/>
    </xf>
    <xf numFmtId="0" fontId="10" fillId="0" borderId="88" xfId="47" applyFont="1" applyBorder="1" applyAlignment="1" applyProtection="1">
      <alignment horizontal="center" vertical="center" wrapText="1"/>
      <protection locked="0"/>
    </xf>
    <xf numFmtId="174" fontId="6" fillId="35" borderId="89" xfId="47" applyNumberFormat="1" applyFont="1" applyFill="1" applyBorder="1" applyAlignment="1">
      <alignment horizontal="right" vertical="center"/>
      <protection/>
    </xf>
    <xf numFmtId="3" fontId="6" fillId="35" borderId="58" xfId="47" applyNumberFormat="1" applyFont="1" applyFill="1" applyBorder="1" applyAlignment="1">
      <alignment horizontal="right" vertical="center"/>
      <protection/>
    </xf>
    <xf numFmtId="3" fontId="6" fillId="35" borderId="54" xfId="47" applyNumberFormat="1" applyFont="1" applyFill="1" applyBorder="1" applyAlignment="1">
      <alignment horizontal="right" vertical="center"/>
      <protection/>
    </xf>
    <xf numFmtId="3" fontId="6" fillId="35" borderId="90"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6" fillId="0" borderId="56" xfId="50" applyNumberFormat="1" applyFont="1" applyBorder="1" applyAlignment="1" applyProtection="1">
      <alignment horizontal="right" vertical="center"/>
      <protection locked="0"/>
    </xf>
    <xf numFmtId="3" fontId="6" fillId="0" borderId="43" xfId="50" applyNumberFormat="1" applyFont="1" applyBorder="1" applyAlignment="1" applyProtection="1">
      <alignment horizontal="right" vertical="center"/>
      <protection locked="0"/>
    </xf>
    <xf numFmtId="3" fontId="6" fillId="0" borderId="60" xfId="50" applyNumberFormat="1" applyFont="1" applyBorder="1" applyAlignment="1" applyProtection="1">
      <alignment horizontal="right" vertical="center"/>
      <protection locked="0"/>
    </xf>
    <xf numFmtId="3" fontId="6" fillId="0" borderId="91" xfId="50" applyNumberFormat="1" applyFont="1" applyBorder="1" applyAlignment="1" applyProtection="1">
      <alignment horizontal="right" vertical="center"/>
      <protection locked="0"/>
    </xf>
    <xf numFmtId="3" fontId="22" fillId="38" borderId="47" xfId="47" applyNumberFormat="1" applyFont="1" applyFill="1" applyBorder="1" applyAlignment="1" applyProtection="1">
      <alignment horizontal="right" vertical="center"/>
      <protection locked="0"/>
    </xf>
    <xf numFmtId="3" fontId="22" fillId="38" borderId="92" xfId="47" applyNumberFormat="1" applyFont="1" applyFill="1" applyBorder="1" applyAlignment="1" applyProtection="1">
      <alignment horizontal="left" vertical="center"/>
      <protection locked="0"/>
    </xf>
    <xf numFmtId="0" fontId="6" fillId="37" borderId="93" xfId="47" applyFont="1" applyFill="1" applyBorder="1" applyAlignment="1">
      <alignment horizontal="center" vertical="center" wrapText="1"/>
      <protection/>
    </xf>
    <xf numFmtId="0" fontId="6" fillId="33" borderId="94" xfId="47" applyFont="1" applyFill="1" applyBorder="1" applyAlignment="1">
      <alignment horizontal="center" vertical="center"/>
      <protection/>
    </xf>
    <xf numFmtId="0" fontId="6" fillId="0" borderId="95" xfId="47" applyFont="1" applyBorder="1" applyAlignment="1">
      <alignment horizontal="center" vertical="center"/>
      <protection/>
    </xf>
    <xf numFmtId="0" fontId="6" fillId="0" borderId="96" xfId="47" applyFont="1" applyBorder="1" applyAlignment="1">
      <alignment horizontal="center" vertical="center"/>
      <protection/>
    </xf>
    <xf numFmtId="0" fontId="6" fillId="0" borderId="97" xfId="47" applyFont="1" applyBorder="1" applyAlignment="1">
      <alignment horizontal="center" vertical="center"/>
      <protection/>
    </xf>
    <xf numFmtId="0" fontId="6" fillId="0" borderId="25"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protection locked="0"/>
    </xf>
    <xf numFmtId="0" fontId="6" fillId="0" borderId="98" xfId="47" applyFont="1" applyBorder="1" applyAlignment="1">
      <alignment vertical="center"/>
      <protection/>
    </xf>
    <xf numFmtId="0" fontId="12" fillId="0" borderId="46" xfId="47" applyFont="1" applyFill="1" applyBorder="1" applyAlignment="1" applyProtection="1">
      <alignment horizontal="left" vertical="center" wrapText="1" indent="1"/>
      <protection locked="0"/>
    </xf>
    <xf numFmtId="0" fontId="12" fillId="0" borderId="44" xfId="47" applyFont="1" applyFill="1" applyBorder="1" applyAlignment="1" applyProtection="1">
      <alignment horizontal="left" vertical="center" wrapText="1" indent="1"/>
      <protection locked="0"/>
    </xf>
    <xf numFmtId="0" fontId="12" fillId="0" borderId="46"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99" xfId="47" applyFont="1" applyFill="1" applyBorder="1" applyAlignment="1" applyProtection="1">
      <alignment horizontal="left" vertical="center" indent="1"/>
      <protection locked="0"/>
    </xf>
    <xf numFmtId="0" fontId="12" fillId="0" borderId="25" xfId="47" applyFont="1" applyBorder="1" applyAlignment="1" applyProtection="1">
      <alignment horizontal="left" vertical="center" wrapText="1" indent="1"/>
      <protection locked="0"/>
    </xf>
    <xf numFmtId="0" fontId="6" fillId="0" borderId="49"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8" fillId="0" borderId="16" xfId="47" applyFont="1" applyBorder="1" applyAlignment="1" applyProtection="1">
      <alignment horizontal="left" indent="1"/>
      <protection locked="0"/>
    </xf>
    <xf numFmtId="0" fontId="6" fillId="0" borderId="51"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29" xfId="47" applyFont="1" applyBorder="1" applyAlignment="1" applyProtection="1">
      <alignment horizontal="left" vertical="top" wrapText="1" indent="1"/>
      <protection locked="0"/>
    </xf>
    <xf numFmtId="0" fontId="6" fillId="0" borderId="29" xfId="47" applyFont="1" applyBorder="1" applyAlignment="1" applyProtection="1">
      <alignment horizontal="left" vertical="top" wrapText="1" indent="1"/>
      <protection locked="0"/>
    </xf>
    <xf numFmtId="0" fontId="6" fillId="0" borderId="16" xfId="47" applyFont="1" applyBorder="1" applyAlignment="1" applyProtection="1">
      <alignment horizontal="left" vertical="top" wrapText="1" indent="1"/>
      <protection locked="0"/>
    </xf>
    <xf numFmtId="0" fontId="8" fillId="0" borderId="16" xfId="47" applyFont="1" applyBorder="1" applyAlignment="1" applyProtection="1">
      <alignment horizontal="left" vertical="top" wrapText="1" indent="1"/>
      <protection locked="0"/>
    </xf>
    <xf numFmtId="0" fontId="8" fillId="0" borderId="51" xfId="47" applyFont="1" applyBorder="1" applyAlignment="1" applyProtection="1">
      <alignment horizontal="left" vertical="top" wrapText="1" indent="1"/>
      <protection locked="0"/>
    </xf>
    <xf numFmtId="0" fontId="6" fillId="0" borderId="58" xfId="47" applyFont="1" applyBorder="1" applyAlignment="1" applyProtection="1">
      <alignment horizontal="left" vertical="center" indent="1"/>
      <protection locked="0"/>
    </xf>
    <xf numFmtId="0" fontId="6" fillId="0" borderId="44"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46" xfId="47" applyFont="1" applyFill="1" applyBorder="1" applyAlignment="1" applyProtection="1">
      <alignment horizontal="left" vertical="center" indent="1"/>
      <protection locked="0"/>
    </xf>
    <xf numFmtId="0" fontId="52" fillId="0" borderId="0" xfId="47" applyFont="1" applyAlignment="1">
      <alignment vertical="center"/>
      <protection/>
    </xf>
    <xf numFmtId="0" fontId="6" fillId="0" borderId="46" xfId="47" applyFont="1" applyBorder="1" applyAlignment="1" applyProtection="1">
      <alignment horizontal="left" vertical="center" indent="1"/>
      <protection locked="0"/>
    </xf>
    <xf numFmtId="0" fontId="6" fillId="0" borderId="42" xfId="47" applyFont="1" applyBorder="1" applyAlignment="1" applyProtection="1">
      <alignment horizontal="left" vertical="center" indent="1"/>
      <protection locked="0"/>
    </xf>
    <xf numFmtId="0" fontId="6" fillId="0" borderId="52" xfId="47" applyFont="1" applyBorder="1" applyAlignment="1" applyProtection="1">
      <alignment horizontal="left" vertical="center" indent="1"/>
      <protection locked="0"/>
    </xf>
    <xf numFmtId="0" fontId="6" fillId="0" borderId="19"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92"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1"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20" fillId="0" borderId="94" xfId="47" applyFont="1" applyBorder="1" applyAlignment="1" applyProtection="1">
      <alignment horizontal="left" vertical="center" indent="1"/>
      <protection locked="0"/>
    </xf>
    <xf numFmtId="0" fontId="6" fillId="0" borderId="94" xfId="47" applyFont="1" applyBorder="1" applyAlignment="1" applyProtection="1">
      <alignment horizontal="left" vertical="center" indent="1"/>
      <protection locked="0"/>
    </xf>
    <xf numFmtId="0" fontId="6" fillId="0" borderId="102" xfId="47" applyFont="1" applyBorder="1" applyAlignment="1" applyProtection="1">
      <alignment horizontal="left" indent="1"/>
      <protection locked="0"/>
    </xf>
    <xf numFmtId="0" fontId="6" fillId="0" borderId="24" xfId="47" applyFont="1" applyBorder="1" applyAlignment="1" applyProtection="1">
      <alignment horizontal="left" vertical="center" indent="1"/>
      <protection locked="0"/>
    </xf>
    <xf numFmtId="0" fontId="6" fillId="0" borderId="30"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1" xfId="47" applyFont="1" applyBorder="1" applyAlignment="1" applyProtection="1">
      <alignment horizontal="left" vertical="center" indent="1"/>
      <protection locked="0"/>
    </xf>
    <xf numFmtId="0" fontId="8" fillId="35" borderId="103" xfId="47" applyFont="1" applyFill="1" applyBorder="1" applyAlignment="1" applyProtection="1">
      <alignment horizontal="left" vertical="center" indent="1" readingOrder="1"/>
      <protection locked="0"/>
    </xf>
    <xf numFmtId="0" fontId="8" fillId="35" borderId="104" xfId="47" applyFont="1" applyFill="1" applyBorder="1" applyAlignment="1" applyProtection="1">
      <alignment horizontal="left" vertical="center" indent="1" readingOrder="1"/>
      <protection locked="0"/>
    </xf>
    <xf numFmtId="0" fontId="6" fillId="0" borderId="93" xfId="47" applyFont="1" applyBorder="1" applyAlignment="1" applyProtection="1">
      <alignment horizontal="left" vertical="center" indent="1" readingOrder="1"/>
      <protection locked="0"/>
    </xf>
    <xf numFmtId="0" fontId="6" fillId="0" borderId="43" xfId="47" applyFont="1" applyBorder="1" applyAlignment="1" applyProtection="1">
      <alignment horizontal="left" vertical="center" wrapText="1" indent="1" readingOrder="1"/>
      <protection locked="0"/>
    </xf>
    <xf numFmtId="0" fontId="6" fillId="37" borderId="105" xfId="47" applyFont="1" applyFill="1" applyBorder="1" applyAlignment="1" applyProtection="1">
      <alignment horizontal="left" vertical="center" indent="1" readingOrder="1"/>
      <protection locked="0"/>
    </xf>
    <xf numFmtId="0" fontId="6" fillId="0" borderId="106" xfId="47" applyFont="1" applyBorder="1" applyAlignment="1" applyProtection="1">
      <alignment horizontal="left" vertical="center" wrapText="1" indent="1" readingOrder="1"/>
      <protection locked="0"/>
    </xf>
    <xf numFmtId="0" fontId="6" fillId="37" borderId="107" xfId="47" applyFont="1" applyFill="1" applyBorder="1" applyAlignment="1" applyProtection="1">
      <alignment horizontal="left" vertical="center" indent="1" readingOrder="1"/>
      <protection locked="0"/>
    </xf>
    <xf numFmtId="0" fontId="6" fillId="37" borderId="93" xfId="47" applyFont="1" applyFill="1" applyBorder="1" applyAlignment="1" applyProtection="1">
      <alignment horizontal="left" vertical="center" indent="1" readingOrder="1"/>
      <protection locked="0"/>
    </xf>
    <xf numFmtId="0" fontId="6" fillId="37" borderId="102" xfId="47" applyFont="1" applyFill="1" applyBorder="1" applyAlignment="1" applyProtection="1">
      <alignment horizontal="left" vertical="center" indent="1" readingOrder="1"/>
      <protection locked="0"/>
    </xf>
    <xf numFmtId="49" fontId="15" fillId="0" borderId="33" xfId="47" applyNumberFormat="1" applyFont="1" applyBorder="1" applyAlignment="1" applyProtection="1">
      <alignment horizontal="left" vertical="center" wrapText="1" indent="1" readingOrder="1"/>
      <protection locked="0"/>
    </xf>
    <xf numFmtId="0" fontId="8" fillId="38" borderId="108" xfId="47" applyFont="1" applyFill="1" applyBorder="1" applyAlignment="1" applyProtection="1">
      <alignment horizontal="left" vertical="center" wrapText="1" indent="1"/>
      <protection locked="0"/>
    </xf>
    <xf numFmtId="3" fontId="10" fillId="0" borderId="36" xfId="47" applyNumberFormat="1" applyFont="1" applyBorder="1" applyAlignment="1" applyProtection="1">
      <alignment horizontal="left" vertical="center" wrapText="1" indent="1"/>
      <protection locked="0"/>
    </xf>
    <xf numFmtId="3" fontId="6" fillId="0" borderId="36" xfId="47" applyNumberFormat="1" applyFont="1" applyBorder="1" applyAlignment="1" applyProtection="1">
      <alignment horizontal="left" vertical="center" indent="1"/>
      <protection locked="0"/>
    </xf>
    <xf numFmtId="3" fontId="6" fillId="0" borderId="36" xfId="47" applyNumberFormat="1" applyFont="1" applyBorder="1" applyAlignment="1" applyProtection="1">
      <alignment horizontal="left" vertical="center" wrapText="1" indent="1"/>
      <protection locked="0"/>
    </xf>
    <xf numFmtId="3" fontId="8" fillId="38" borderId="36" xfId="47" applyNumberFormat="1" applyFont="1" applyFill="1" applyBorder="1" applyAlignment="1" applyProtection="1">
      <alignment horizontal="left" vertical="center" wrapText="1" indent="1"/>
      <protection locked="0"/>
    </xf>
    <xf numFmtId="3" fontId="6" fillId="0" borderId="22" xfId="47" applyNumberFormat="1" applyFont="1" applyBorder="1" applyAlignment="1" applyProtection="1">
      <alignment horizontal="left" vertical="center" wrapText="1" indent="1"/>
      <protection locked="0"/>
    </xf>
    <xf numFmtId="3" fontId="6" fillId="0" borderId="44" xfId="47" applyNumberFormat="1" applyFont="1" applyBorder="1" applyAlignment="1" applyProtection="1">
      <alignment horizontal="left" vertical="center" wrapText="1" indent="1"/>
      <protection locked="0"/>
    </xf>
    <xf numFmtId="3" fontId="6" fillId="0" borderId="46" xfId="47" applyNumberFormat="1" applyFont="1" applyBorder="1" applyAlignment="1" applyProtection="1">
      <alignment horizontal="left" vertical="center" wrapText="1" indent="1"/>
      <protection locked="0"/>
    </xf>
    <xf numFmtId="3" fontId="8" fillId="0" borderId="92" xfId="47" applyNumberFormat="1" applyFont="1" applyFill="1" applyBorder="1" applyAlignment="1" applyProtection="1">
      <alignment horizontal="left" vertical="center" indent="1"/>
      <protection locked="0"/>
    </xf>
    <xf numFmtId="0" fontId="6" fillId="0" borderId="22" xfId="47" applyFont="1" applyBorder="1" applyAlignment="1" applyProtection="1">
      <alignment horizontal="left" vertical="center" wrapText="1" indent="1"/>
      <protection locked="0"/>
    </xf>
    <xf numFmtId="0" fontId="6" fillId="0" borderId="44" xfId="47" applyFont="1" applyBorder="1" applyAlignment="1" applyProtection="1">
      <alignment horizontal="left" vertical="center" wrapText="1" indent="1"/>
      <protection locked="0"/>
    </xf>
    <xf numFmtId="0" fontId="6" fillId="38" borderId="44" xfId="47" applyFont="1" applyFill="1" applyBorder="1" applyAlignment="1" applyProtection="1">
      <alignment horizontal="left" vertical="center" indent="1"/>
      <protection locked="0"/>
    </xf>
    <xf numFmtId="0" fontId="6" fillId="38" borderId="44" xfId="47" applyFont="1" applyFill="1" applyBorder="1" applyAlignment="1" applyProtection="1">
      <alignment horizontal="left" vertical="center" wrapText="1" indent="1"/>
      <protection locked="0"/>
    </xf>
    <xf numFmtId="0" fontId="6" fillId="0" borderId="59" xfId="47" applyFont="1" applyBorder="1" applyAlignment="1" applyProtection="1">
      <alignment horizontal="left" vertical="center" wrapText="1" indent="1"/>
      <protection locked="0"/>
    </xf>
    <xf numFmtId="0" fontId="6" fillId="0" borderId="51"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30" xfId="47" applyFont="1" applyBorder="1" applyAlignment="1" applyProtection="1">
      <alignment horizontal="left" vertical="center" indent="1"/>
      <protection locked="0"/>
    </xf>
    <xf numFmtId="0" fontId="6" fillId="37" borderId="109" xfId="47" applyFont="1" applyFill="1" applyBorder="1" applyAlignment="1">
      <alignment horizontal="center" vertical="center"/>
      <protection/>
    </xf>
    <xf numFmtId="0" fontId="6" fillId="37" borderId="110" xfId="47" applyFont="1" applyFill="1" applyBorder="1" applyAlignment="1">
      <alignment horizontal="center" vertical="center" wrapText="1"/>
      <protection/>
    </xf>
    <xf numFmtId="0" fontId="6" fillId="0" borderId="111" xfId="47" applyFont="1" applyFill="1" applyBorder="1" applyAlignment="1">
      <alignment horizontal="center" vertical="center" wrapText="1"/>
      <protection/>
    </xf>
    <xf numFmtId="0" fontId="10" fillId="0" borderId="34" xfId="47" applyFont="1" applyFill="1" applyBorder="1" applyAlignment="1">
      <alignment horizontal="center" vertical="center" wrapText="1"/>
      <protection/>
    </xf>
    <xf numFmtId="3" fontId="83" fillId="0" borderId="0" xfId="0" applyNumberFormat="1" applyFont="1" applyAlignment="1">
      <alignment/>
    </xf>
    <xf numFmtId="0" fontId="20" fillId="0" borderId="0" xfId="48" applyFont="1" applyBorder="1" applyAlignment="1">
      <alignment vertical="center"/>
      <protection/>
    </xf>
    <xf numFmtId="0" fontId="8" fillId="0" borderId="24" xfId="48" applyFont="1" applyBorder="1" applyAlignment="1">
      <alignment vertical="center"/>
      <protection/>
    </xf>
    <xf numFmtId="49" fontId="11" fillId="0" borderId="12" xfId="48" applyNumberFormat="1" applyFont="1" applyBorder="1" applyAlignment="1">
      <alignment horizontal="center" vertical="center" wrapText="1"/>
      <protection/>
    </xf>
    <xf numFmtId="49" fontId="11" fillId="0" borderId="13" xfId="48" applyNumberFormat="1" applyFont="1" applyBorder="1" applyAlignment="1">
      <alignment horizontal="center" vertical="center" wrapText="1"/>
      <protection/>
    </xf>
    <xf numFmtId="3" fontId="8" fillId="0" borderId="13" xfId="48" applyNumberFormat="1" applyFont="1" applyBorder="1" applyAlignment="1">
      <alignment horizontal="center" vertical="center" wrapText="1"/>
      <protection/>
    </xf>
    <xf numFmtId="3" fontId="8" fillId="0" borderId="14" xfId="48" applyNumberFormat="1" applyFont="1" applyBorder="1" applyAlignment="1">
      <alignment horizontal="center" vertical="center" wrapText="1"/>
      <protection/>
    </xf>
    <xf numFmtId="0" fontId="8" fillId="0" borderId="29" xfId="48" applyFont="1" applyBorder="1" applyAlignment="1">
      <alignment vertical="center" wrapText="1"/>
      <protection/>
    </xf>
    <xf numFmtId="3" fontId="8" fillId="0" borderId="58" xfId="48" applyNumberFormat="1" applyFont="1" applyBorder="1" applyAlignment="1">
      <alignment horizontal="center" vertical="center" wrapText="1"/>
      <protection/>
    </xf>
    <xf numFmtId="3" fontId="8" fillId="0" borderId="90" xfId="48" applyNumberFormat="1" applyFont="1" applyBorder="1" applyAlignment="1">
      <alignment horizontal="center" vertical="center" wrapText="1"/>
      <protection/>
    </xf>
    <xf numFmtId="0" fontId="6" fillId="0" borderId="16" xfId="48" applyFont="1" applyBorder="1" applyAlignment="1">
      <alignment vertical="center" wrapText="1"/>
      <protection/>
    </xf>
    <xf numFmtId="49" fontId="6" fillId="0" borderId="59" xfId="48" applyNumberFormat="1" applyFont="1" applyBorder="1" applyAlignment="1">
      <alignment horizontal="center" vertical="center" wrapText="1"/>
      <protection/>
    </xf>
    <xf numFmtId="49" fontId="6" fillId="0" borderId="44" xfId="48" applyNumberFormat="1" applyFont="1" applyBorder="1" applyAlignment="1">
      <alignment horizontal="center" vertical="center" wrapText="1"/>
      <protection/>
    </xf>
    <xf numFmtId="0" fontId="6" fillId="0" borderId="16" xfId="48" applyFont="1" applyBorder="1" applyAlignment="1">
      <alignment horizontal="left" vertical="center" wrapText="1"/>
      <protection/>
    </xf>
    <xf numFmtId="0" fontId="6" fillId="0" borderId="27" xfId="48" applyFont="1" applyBorder="1" applyAlignment="1">
      <alignment vertical="center" wrapText="1"/>
      <protection/>
    </xf>
    <xf numFmtId="49" fontId="6" fillId="0" borderId="28" xfId="48" applyNumberFormat="1" applyFont="1" applyBorder="1" applyAlignment="1">
      <alignment horizontal="center" vertical="center" wrapText="1"/>
      <protection/>
    </xf>
    <xf numFmtId="0" fontId="6" fillId="0" borderId="49" xfId="48" applyFont="1" applyBorder="1" applyAlignment="1">
      <alignment horizontal="left" vertical="center" wrapText="1"/>
      <protection/>
    </xf>
    <xf numFmtId="49" fontId="6" fillId="0" borderId="57" xfId="48" applyNumberFormat="1" applyFont="1" applyBorder="1" applyAlignment="1">
      <alignment horizontal="center" vertical="center" wrapText="1"/>
      <protection/>
    </xf>
    <xf numFmtId="49" fontId="6" fillId="0" borderId="58" xfId="48" applyNumberFormat="1" applyFont="1" applyBorder="1" applyAlignment="1">
      <alignment horizontal="center" vertical="center" wrapText="1"/>
      <protection/>
    </xf>
    <xf numFmtId="0" fontId="6" fillId="0" borderId="16" xfId="48" applyFont="1" applyFill="1" applyBorder="1" applyAlignment="1">
      <alignment vertical="center" wrapText="1"/>
      <protection/>
    </xf>
    <xf numFmtId="49" fontId="6" fillId="37" borderId="59" xfId="48" applyNumberFormat="1" applyFont="1" applyFill="1" applyBorder="1" applyAlignment="1">
      <alignment horizontal="center" vertical="center" wrapText="1"/>
      <protection/>
    </xf>
    <xf numFmtId="0" fontId="8" fillId="0" borderId="11" xfId="48" applyFont="1" applyBorder="1" applyAlignment="1">
      <alignment vertical="center" wrapText="1"/>
      <protection/>
    </xf>
    <xf numFmtId="0" fontId="6" fillId="0" borderId="29" xfId="48" applyFont="1" applyBorder="1" applyAlignment="1">
      <alignment vertical="center" wrapText="1"/>
      <protection/>
    </xf>
    <xf numFmtId="49" fontId="6" fillId="0" borderId="56" xfId="48" applyNumberFormat="1" applyFont="1" applyBorder="1" applyAlignment="1">
      <alignment horizontal="center" vertical="center" wrapText="1"/>
      <protection/>
    </xf>
    <xf numFmtId="49" fontId="6" fillId="0" borderId="42" xfId="48" applyNumberFormat="1" applyFont="1" applyBorder="1" applyAlignment="1">
      <alignment horizontal="center" vertical="center" wrapText="1"/>
      <protection/>
    </xf>
    <xf numFmtId="49" fontId="10" fillId="0" borderId="59" xfId="48" applyNumberFormat="1" applyFont="1" applyBorder="1" applyAlignment="1">
      <alignment horizontal="center" vertical="center"/>
      <protection/>
    </xf>
    <xf numFmtId="49" fontId="6" fillId="0" borderId="17" xfId="48" applyNumberFormat="1" applyFont="1" applyBorder="1" applyAlignment="1">
      <alignment horizontal="center" vertical="center" wrapText="1"/>
      <protection/>
    </xf>
    <xf numFmtId="49" fontId="6" fillId="0" borderId="25" xfId="48" applyNumberFormat="1" applyFont="1" applyBorder="1" applyAlignment="1">
      <alignment horizontal="center" vertical="center" wrapText="1"/>
      <protection/>
    </xf>
    <xf numFmtId="0" fontId="6" fillId="0" borderId="0" xfId="48" applyFont="1" applyBorder="1" applyAlignment="1">
      <alignment vertical="center" wrapText="1"/>
      <protection/>
    </xf>
    <xf numFmtId="49" fontId="6" fillId="0" borderId="0" xfId="48" applyNumberFormat="1" applyFont="1" applyBorder="1" applyAlignment="1">
      <alignment horizontal="center" vertical="center" wrapText="1"/>
      <protection/>
    </xf>
    <xf numFmtId="3" fontId="6" fillId="0" borderId="0" xfId="48" applyNumberFormat="1" applyFont="1" applyBorder="1" applyAlignment="1">
      <alignment vertical="center"/>
      <protection/>
    </xf>
    <xf numFmtId="49" fontId="6" fillId="0" borderId="0" xfId="48" applyNumberFormat="1" applyFont="1" applyBorder="1" applyAlignment="1">
      <alignment vertical="center" wrapText="1"/>
      <protection/>
    </xf>
    <xf numFmtId="49" fontId="6" fillId="0" borderId="0" xfId="48" applyNumberFormat="1" applyFont="1" applyBorder="1" applyAlignment="1">
      <alignment vertical="center"/>
      <protection/>
    </xf>
    <xf numFmtId="0" fontId="8" fillId="0" borderId="24" xfId="48" applyFont="1" applyFill="1" applyBorder="1" applyAlignment="1">
      <alignment horizontal="left" vertical="center"/>
      <protection/>
    </xf>
    <xf numFmtId="49" fontId="20" fillId="0" borderId="0" xfId="48" applyNumberFormat="1" applyFont="1" applyBorder="1" applyAlignment="1">
      <alignment horizontal="left" vertical="center"/>
      <protection/>
    </xf>
    <xf numFmtId="0" fontId="8" fillId="0" borderId="0" xfId="48" applyFont="1" applyBorder="1" applyAlignment="1">
      <alignment vertical="center"/>
      <protection/>
    </xf>
    <xf numFmtId="49" fontId="8" fillId="0" borderId="0" xfId="48" applyNumberFormat="1" applyFont="1" applyBorder="1" applyAlignment="1">
      <alignment horizontal="center" vertical="center" wrapText="1"/>
      <protection/>
    </xf>
    <xf numFmtId="0" fontId="6" fillId="0" borderId="56" xfId="48" applyFont="1" applyBorder="1" applyAlignment="1">
      <alignment horizontal="center" vertical="center"/>
      <protection/>
    </xf>
    <xf numFmtId="3" fontId="24" fillId="0" borderId="42" xfId="48" applyNumberFormat="1" applyFont="1" applyBorder="1" applyAlignment="1">
      <alignment horizontal="center" vertical="center"/>
      <protection/>
    </xf>
    <xf numFmtId="3" fontId="24" fillId="0" borderId="43" xfId="48" applyNumberFormat="1" applyFont="1" applyBorder="1" applyAlignment="1">
      <alignment horizontal="center" vertical="center"/>
      <protection/>
    </xf>
    <xf numFmtId="49" fontId="6" fillId="0" borderId="0" xfId="48" applyNumberFormat="1" applyFont="1" applyBorder="1" applyAlignment="1">
      <alignment horizontal="center" vertical="center"/>
      <protection/>
    </xf>
    <xf numFmtId="0" fontId="6" fillId="0" borderId="59" xfId="48" applyFont="1" applyBorder="1" applyAlignment="1">
      <alignment horizontal="center" vertical="center"/>
      <protection/>
    </xf>
    <xf numFmtId="49" fontId="6" fillId="0" borderId="44" xfId="48" applyNumberFormat="1" applyFont="1" applyBorder="1" applyAlignment="1">
      <alignment horizontal="center" vertical="center"/>
      <protection/>
    </xf>
    <xf numFmtId="3" fontId="6" fillId="0" borderId="44" xfId="48" applyNumberFormat="1" applyFont="1" applyBorder="1" applyAlignment="1">
      <alignment horizontal="center" vertical="center"/>
      <protection/>
    </xf>
    <xf numFmtId="3" fontId="6" fillId="0" borderId="71" xfId="48" applyNumberFormat="1" applyFont="1" applyBorder="1" applyAlignment="1">
      <alignment horizontal="center" vertical="center"/>
      <protection/>
    </xf>
    <xf numFmtId="3" fontId="24" fillId="0" borderId="71" xfId="48" applyNumberFormat="1" applyFont="1" applyBorder="1" applyAlignment="1">
      <alignment horizontal="center" vertical="center"/>
      <protection/>
    </xf>
    <xf numFmtId="3" fontId="24" fillId="0" borderId="44" xfId="48" applyNumberFormat="1" applyFont="1" applyBorder="1" applyAlignment="1">
      <alignment horizontal="center" vertical="center"/>
      <protection/>
    </xf>
    <xf numFmtId="0" fontId="6" fillId="0" borderId="17" xfId="48" applyFont="1" applyBorder="1" applyAlignment="1">
      <alignment horizontal="center" vertical="center" wrapText="1"/>
      <protection/>
    </xf>
    <xf numFmtId="3" fontId="24" fillId="0" borderId="25" xfId="48" applyNumberFormat="1" applyFont="1" applyBorder="1" applyAlignment="1">
      <alignment horizontal="center" vertical="center"/>
      <protection/>
    </xf>
    <xf numFmtId="0" fontId="6" fillId="0" borderId="36" xfId="48" applyFont="1" applyBorder="1" applyAlignment="1">
      <alignment horizontal="center" vertical="center"/>
      <protection/>
    </xf>
    <xf numFmtId="0" fontId="6" fillId="0" borderId="30" xfId="48" applyFont="1" applyBorder="1" applyAlignment="1">
      <alignment horizontal="center" vertical="center"/>
      <protection/>
    </xf>
    <xf numFmtId="3" fontId="79" fillId="0" borderId="71" xfId="48" applyNumberFormat="1" applyFont="1" applyBorder="1" applyAlignment="1">
      <alignment horizontal="center" vertical="center"/>
      <protection/>
    </xf>
    <xf numFmtId="0" fontId="6" fillId="0" borderId="94" xfId="48" applyFont="1" applyBorder="1" applyAlignment="1">
      <alignment horizontal="center" vertical="center" wrapText="1"/>
      <protection/>
    </xf>
    <xf numFmtId="0" fontId="6" fillId="0" borderId="94" xfId="48" applyFont="1" applyBorder="1" applyAlignment="1">
      <alignment horizontal="center" vertical="center"/>
      <protection/>
    </xf>
    <xf numFmtId="49" fontId="6" fillId="0" borderId="25" xfId="48" applyNumberFormat="1" applyFont="1" applyBorder="1" applyAlignment="1">
      <alignment horizontal="center" vertical="center"/>
      <protection/>
    </xf>
    <xf numFmtId="3" fontId="24" fillId="0" borderId="58" xfId="48" applyNumberFormat="1" applyFont="1" applyBorder="1" applyAlignment="1">
      <alignment horizontal="center" vertical="center"/>
      <protection/>
    </xf>
    <xf numFmtId="0" fontId="8" fillId="0" borderId="16" xfId="48" applyFont="1" applyBorder="1" applyAlignment="1">
      <alignment vertical="center" wrapText="1"/>
      <protection/>
    </xf>
    <xf numFmtId="0" fontId="6" fillId="0" borderId="112" xfId="48" applyFont="1" applyBorder="1" applyAlignment="1">
      <alignment horizontal="center" vertical="center"/>
      <protection/>
    </xf>
    <xf numFmtId="49" fontId="6" fillId="0" borderId="40" xfId="48" applyNumberFormat="1" applyFont="1" applyBorder="1" applyAlignment="1">
      <alignment horizontal="center" vertical="center" wrapText="1"/>
      <protection/>
    </xf>
    <xf numFmtId="0" fontId="8" fillId="0" borderId="27" xfId="48" applyFont="1" applyBorder="1" applyAlignment="1">
      <alignment vertical="center" wrapText="1"/>
      <protection/>
    </xf>
    <xf numFmtId="0" fontId="8" fillId="0" borderId="0" xfId="48" applyFont="1" applyBorder="1" applyAlignment="1">
      <alignment vertical="center" wrapText="1"/>
      <protection/>
    </xf>
    <xf numFmtId="0" fontId="6" fillId="0" borderId="0" xfId="48" applyFont="1" applyBorder="1" applyAlignment="1">
      <alignment horizontal="center" vertical="center"/>
      <protection/>
    </xf>
    <xf numFmtId="0" fontId="80" fillId="0" borderId="91" xfId="0" applyFont="1" applyBorder="1" applyAlignment="1">
      <alignment horizontal="left" vertical="center"/>
    </xf>
    <xf numFmtId="3" fontId="6" fillId="38" borderId="44" xfId="47" applyNumberFormat="1" applyFont="1" applyFill="1" applyBorder="1" applyAlignment="1" applyProtection="1">
      <alignment horizontal="right" vertical="center" wrapText="1" indent="1"/>
      <protection locked="0"/>
    </xf>
    <xf numFmtId="3" fontId="6" fillId="38" borderId="71" xfId="47" applyNumberFormat="1" applyFont="1" applyFill="1" applyBorder="1" applyAlignment="1" applyProtection="1">
      <alignment horizontal="right" vertical="center" wrapText="1" indent="1"/>
      <protection hidden="1"/>
    </xf>
    <xf numFmtId="0" fontId="6" fillId="0" borderId="44" xfId="47" applyFont="1" applyBorder="1" applyAlignment="1" applyProtection="1">
      <alignment horizontal="right" vertical="center" wrapText="1" indent="1"/>
      <protection locked="0"/>
    </xf>
    <xf numFmtId="3" fontId="6" fillId="0" borderId="71" xfId="47" applyNumberFormat="1" applyFont="1" applyBorder="1" applyAlignment="1" applyProtection="1">
      <alignment horizontal="right" vertical="center" wrapText="1" indent="1"/>
      <protection hidden="1"/>
    </xf>
    <xf numFmtId="3" fontId="6" fillId="0" borderId="44" xfId="47" applyNumberFormat="1" applyFont="1" applyFill="1" applyBorder="1" applyAlignment="1" applyProtection="1">
      <alignment horizontal="right" vertical="center" wrapText="1" indent="1"/>
      <protection locked="0"/>
    </xf>
    <xf numFmtId="3" fontId="6" fillId="38" borderId="25"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90" xfId="47" applyNumberFormat="1" applyFont="1" applyBorder="1" applyAlignment="1" applyProtection="1">
      <alignment horizontal="right" vertical="center" indent="1"/>
      <protection locked="0"/>
    </xf>
    <xf numFmtId="3" fontId="6" fillId="0" borderId="71"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1" xfId="47" applyNumberFormat="1" applyFont="1" applyBorder="1" applyAlignment="1" applyProtection="1">
      <alignment horizontal="right" vertical="center" indent="1"/>
      <protection locked="0"/>
    </xf>
    <xf numFmtId="3" fontId="6" fillId="0" borderId="104"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47" xfId="47" applyNumberFormat="1" applyFont="1" applyBorder="1" applyAlignment="1">
      <alignment horizontal="right" vertical="center" indent="1"/>
      <protection/>
    </xf>
    <xf numFmtId="3" fontId="6" fillId="0" borderId="42" xfId="47" applyNumberFormat="1" applyFont="1" applyBorder="1" applyAlignment="1" applyProtection="1">
      <alignment horizontal="right" vertical="center" indent="1"/>
      <protection locked="0"/>
    </xf>
    <xf numFmtId="3" fontId="6" fillId="0" borderId="43" xfId="47" applyNumberFormat="1" applyFont="1" applyBorder="1" applyAlignment="1" applyProtection="1">
      <alignment horizontal="right" vertical="center" indent="1"/>
      <protection/>
    </xf>
    <xf numFmtId="3" fontId="6" fillId="0" borderId="44" xfId="47" applyNumberFormat="1" applyFont="1" applyBorder="1" applyAlignment="1" applyProtection="1">
      <alignment horizontal="right" vertical="center" indent="1"/>
      <protection locked="0"/>
    </xf>
    <xf numFmtId="3" fontId="6" fillId="0" borderId="71" xfId="47" applyNumberFormat="1" applyFont="1" applyBorder="1" applyAlignment="1" applyProtection="1">
      <alignment horizontal="right" vertical="center" indent="1"/>
      <protection/>
    </xf>
    <xf numFmtId="3" fontId="6" fillId="0" borderId="71" xfId="47" applyNumberFormat="1" applyFont="1" applyBorder="1" applyAlignment="1" applyProtection="1">
      <alignment horizontal="right" vertical="center" wrapText="1" indent="1"/>
      <protection/>
    </xf>
    <xf numFmtId="3" fontId="6" fillId="0" borderId="46" xfId="47" applyNumberFormat="1" applyFont="1" applyBorder="1" applyAlignment="1" applyProtection="1">
      <alignment horizontal="right" vertical="center" indent="1"/>
      <protection locked="0"/>
    </xf>
    <xf numFmtId="3" fontId="6" fillId="0" borderId="91"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xf>
    <xf numFmtId="3" fontId="6" fillId="0" borderId="58" xfId="47" applyNumberFormat="1" applyFont="1" applyBorder="1" applyAlignment="1" applyProtection="1">
      <alignment horizontal="right" vertical="center" indent="1"/>
      <protection locked="0"/>
    </xf>
    <xf numFmtId="3" fontId="6" fillId="0" borderId="104" xfId="47" applyNumberFormat="1" applyFont="1" applyBorder="1" applyAlignment="1" applyProtection="1">
      <alignment horizontal="right" vertical="center" indent="1"/>
      <protection/>
    </xf>
    <xf numFmtId="3" fontId="6" fillId="0" borderId="41" xfId="47" applyNumberFormat="1" applyFont="1" applyBorder="1" applyAlignment="1" applyProtection="1">
      <alignment horizontal="right" vertical="center" indent="1"/>
      <protection/>
    </xf>
    <xf numFmtId="3" fontId="6" fillId="0" borderId="113"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47" xfId="47" applyNumberFormat="1" applyFont="1" applyBorder="1" applyAlignment="1" applyProtection="1">
      <alignment horizontal="right" vertical="center" indent="1"/>
      <protection/>
    </xf>
    <xf numFmtId="3" fontId="6" fillId="0" borderId="42" xfId="47" applyNumberFormat="1" applyFont="1" applyBorder="1" applyAlignment="1" applyProtection="1">
      <alignment horizontal="right" vertical="center" indent="1"/>
      <protection hidden="1"/>
    </xf>
    <xf numFmtId="3" fontId="6" fillId="0" borderId="14" xfId="47" applyNumberFormat="1" applyFont="1" applyBorder="1" applyAlignment="1" applyProtection="1">
      <alignment horizontal="right" vertical="center" indent="1"/>
      <protection/>
    </xf>
    <xf numFmtId="3" fontId="6" fillId="0" borderId="43" xfId="47" applyNumberFormat="1" applyFont="1" applyBorder="1" applyAlignment="1" applyProtection="1">
      <alignment horizontal="right" vertical="center" indent="1"/>
      <protection locked="0"/>
    </xf>
    <xf numFmtId="3" fontId="12" fillId="0" borderId="43" xfId="47" applyNumberFormat="1" applyFont="1" applyBorder="1" applyAlignment="1" applyProtection="1">
      <alignment horizontal="right" vertical="center" wrapText="1" indent="1"/>
      <protection locked="0"/>
    </xf>
    <xf numFmtId="3" fontId="12" fillId="0" borderId="114"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90" xfId="47" applyNumberFormat="1" applyFont="1" applyBorder="1" applyAlignment="1" applyProtection="1">
      <alignment horizontal="right" vertical="center" wrapText="1" indent="1"/>
      <protection locked="0"/>
    </xf>
    <xf numFmtId="3" fontId="6" fillId="0" borderId="113" xfId="47" applyNumberFormat="1" applyFont="1" applyBorder="1" applyAlignment="1" applyProtection="1">
      <alignment horizontal="right" vertical="center" indent="1"/>
      <protection locked="0"/>
    </xf>
    <xf numFmtId="3" fontId="6" fillId="0" borderId="113" xfId="47" applyNumberFormat="1" applyFont="1" applyBorder="1" applyAlignment="1" applyProtection="1">
      <alignment horizontal="right" indent="1"/>
      <protection locked="0"/>
    </xf>
    <xf numFmtId="3" fontId="8" fillId="0" borderId="113" xfId="47" applyNumberFormat="1" applyFont="1" applyBorder="1" applyAlignment="1" applyProtection="1">
      <alignment horizontal="right" vertical="center" indent="1"/>
      <protection locked="0"/>
    </xf>
    <xf numFmtId="3" fontId="6" fillId="0" borderId="45" xfId="47" applyNumberFormat="1" applyFont="1" applyBorder="1" applyAlignment="1" applyProtection="1">
      <alignment horizontal="right" vertical="center" indent="1"/>
      <protection locked="0"/>
    </xf>
    <xf numFmtId="3" fontId="6" fillId="0" borderId="47" xfId="47" applyNumberFormat="1" applyFont="1" applyBorder="1" applyAlignment="1" applyProtection="1">
      <alignment horizontal="right" vertical="center" indent="1"/>
      <protection hidden="1"/>
    </xf>
    <xf numFmtId="3" fontId="8" fillId="0" borderId="41" xfId="47" applyNumberFormat="1" applyFont="1" applyBorder="1" applyAlignment="1" applyProtection="1">
      <alignment horizontal="right" vertical="top" wrapText="1" indent="1"/>
      <protection locked="0"/>
    </xf>
    <xf numFmtId="3" fontId="6" fillId="0" borderId="41" xfId="47" applyNumberFormat="1" applyFont="1" applyBorder="1" applyAlignment="1" applyProtection="1">
      <alignment horizontal="right" vertical="top" wrapText="1" indent="1"/>
      <protection locked="0"/>
    </xf>
    <xf numFmtId="3" fontId="6" fillId="0" borderId="113" xfId="47" applyNumberFormat="1" applyFont="1" applyBorder="1" applyAlignment="1" applyProtection="1">
      <alignment horizontal="right" vertical="top" wrapText="1" indent="1"/>
      <protection locked="0"/>
    </xf>
    <xf numFmtId="3" fontId="8" fillId="0" borderId="113" xfId="47" applyNumberFormat="1" applyFont="1" applyBorder="1" applyAlignment="1" applyProtection="1">
      <alignment horizontal="right" vertical="top" wrapText="1" indent="1"/>
      <protection locked="0"/>
    </xf>
    <xf numFmtId="3" fontId="8" fillId="0" borderId="45" xfId="47" applyNumberFormat="1" applyFont="1" applyBorder="1" applyAlignment="1" applyProtection="1">
      <alignment horizontal="right" vertical="top" wrapText="1" indent="1"/>
      <protection locked="0"/>
    </xf>
    <xf numFmtId="3" fontId="8" fillId="33" borderId="36" xfId="47" applyNumberFormat="1" applyFont="1" applyFill="1" applyBorder="1" applyAlignment="1">
      <alignment horizontal="right" vertical="center" indent="1"/>
      <protection/>
    </xf>
    <xf numFmtId="3" fontId="8" fillId="33" borderId="44" xfId="47" applyNumberFormat="1" applyFont="1" applyFill="1" applyBorder="1" applyAlignment="1">
      <alignment horizontal="right" vertical="center" indent="1"/>
      <protection/>
    </xf>
    <xf numFmtId="3" fontId="6" fillId="33" borderId="36" xfId="47" applyNumberFormat="1" applyFont="1" applyFill="1" applyBorder="1" applyAlignment="1">
      <alignment horizontal="right" vertical="center" indent="1"/>
      <protection/>
    </xf>
    <xf numFmtId="3" fontId="6" fillId="7" borderId="37" xfId="47" applyNumberFormat="1" applyFont="1" applyFill="1" applyBorder="1" applyAlignment="1">
      <alignment horizontal="right" vertical="center" indent="1"/>
      <protection/>
    </xf>
    <xf numFmtId="3" fontId="6" fillId="7" borderId="115" xfId="47" applyNumberFormat="1" applyFont="1" applyFill="1" applyBorder="1" applyAlignment="1">
      <alignment horizontal="right" vertical="center" indent="1"/>
      <protection/>
    </xf>
    <xf numFmtId="3" fontId="6" fillId="33" borderId="37" xfId="47" applyNumberFormat="1" applyFont="1" applyFill="1" applyBorder="1" applyAlignment="1">
      <alignment horizontal="right" vertical="center" indent="1"/>
      <protection/>
    </xf>
    <xf numFmtId="3" fontId="6" fillId="7" borderId="38" xfId="47" applyNumberFormat="1" applyFont="1" applyFill="1" applyBorder="1" applyAlignment="1">
      <alignment horizontal="right" vertical="center" indent="1"/>
      <protection/>
    </xf>
    <xf numFmtId="3" fontId="6" fillId="7" borderId="116" xfId="47" applyNumberFormat="1" applyFont="1" applyFill="1" applyBorder="1" applyAlignment="1">
      <alignment horizontal="right" vertical="center" indent="1"/>
      <protection/>
    </xf>
    <xf numFmtId="3" fontId="6" fillId="7" borderId="117" xfId="47" applyNumberFormat="1" applyFont="1" applyFill="1" applyBorder="1" applyAlignment="1">
      <alignment horizontal="right" vertical="center" indent="1"/>
      <protection/>
    </xf>
    <xf numFmtId="3" fontId="6" fillId="33" borderId="38" xfId="47" applyNumberFormat="1" applyFont="1" applyFill="1" applyBorder="1" applyAlignment="1">
      <alignment horizontal="right" vertical="center" indent="1"/>
      <protection/>
    </xf>
    <xf numFmtId="173" fontId="6" fillId="34" borderId="116" xfId="47" applyNumberFormat="1" applyFont="1" applyFill="1" applyBorder="1" applyAlignment="1">
      <alignment horizontal="right" vertical="center" indent="1"/>
      <protection/>
    </xf>
    <xf numFmtId="3" fontId="6" fillId="7" borderId="39" xfId="47" applyNumberFormat="1" applyFont="1" applyFill="1" applyBorder="1" applyAlignment="1">
      <alignment horizontal="right" vertical="center" indent="1"/>
      <protection/>
    </xf>
    <xf numFmtId="3" fontId="6" fillId="7" borderId="118" xfId="47" applyNumberFormat="1" applyFont="1" applyFill="1" applyBorder="1" applyAlignment="1">
      <alignment horizontal="right" vertical="center" indent="1"/>
      <protection/>
    </xf>
    <xf numFmtId="3" fontId="6" fillId="33" borderId="39" xfId="47" applyNumberFormat="1" applyFont="1" applyFill="1" applyBorder="1" applyAlignment="1">
      <alignment horizontal="right" vertical="center" indent="1"/>
      <protection/>
    </xf>
    <xf numFmtId="0" fontId="6" fillId="0" borderId="50" xfId="47" applyFont="1" applyBorder="1" applyAlignment="1" applyProtection="1">
      <alignment horizontal="right" vertical="center" indent="1"/>
      <protection locked="0"/>
    </xf>
    <xf numFmtId="0" fontId="6" fillId="0" borderId="48" xfId="47" applyFont="1" applyBorder="1" applyAlignment="1" applyProtection="1">
      <alignment horizontal="right" vertical="center" indent="1"/>
      <protection locked="0"/>
    </xf>
    <xf numFmtId="0" fontId="6" fillId="0" borderId="48" xfId="47" applyFont="1" applyBorder="1" applyAlignment="1">
      <alignment horizontal="right" vertical="center" indent="1"/>
      <protection/>
    </xf>
    <xf numFmtId="0" fontId="6" fillId="0" borderId="119" xfId="47" applyFont="1" applyBorder="1" applyAlignment="1">
      <alignment horizontal="right" vertical="center" indent="1"/>
      <protection/>
    </xf>
    <xf numFmtId="3" fontId="6" fillId="0" borderId="40" xfId="47" applyNumberFormat="1" applyFont="1" applyFill="1" applyBorder="1" applyAlignment="1" applyProtection="1">
      <alignment horizontal="right" vertical="center" wrapText="1" indent="1"/>
      <protection locked="0"/>
    </xf>
    <xf numFmtId="3" fontId="6" fillId="0" borderId="42" xfId="47" applyNumberFormat="1" applyFont="1" applyFill="1" applyBorder="1" applyAlignment="1" applyProtection="1">
      <alignment horizontal="right" vertical="center" wrapText="1" indent="1"/>
      <protection locked="0"/>
    </xf>
    <xf numFmtId="3" fontId="6" fillId="0" borderId="43" xfId="47" applyNumberFormat="1" applyFont="1" applyFill="1" applyBorder="1" applyAlignment="1" applyProtection="1">
      <alignment horizontal="right" vertical="center" wrapText="1" indent="1"/>
      <protection locked="0"/>
    </xf>
    <xf numFmtId="3" fontId="6" fillId="0" borderId="56" xfId="47" applyNumberFormat="1" applyFont="1" applyFill="1" applyBorder="1" applyAlignment="1" applyProtection="1">
      <alignment horizontal="right" vertical="center" wrapText="1" indent="1"/>
      <protection locked="0"/>
    </xf>
    <xf numFmtId="3" fontId="6" fillId="0" borderId="30" xfId="47" applyNumberFormat="1" applyFont="1" applyFill="1" applyBorder="1" applyAlignment="1" applyProtection="1">
      <alignment horizontal="right" vertical="center" wrapText="1" indent="1"/>
      <protection locked="0"/>
    </xf>
    <xf numFmtId="0" fontId="6" fillId="0" borderId="44" xfId="47" applyFont="1" applyFill="1" applyBorder="1" applyAlignment="1" applyProtection="1">
      <alignment horizontal="right" vertical="center" wrapText="1" indent="1"/>
      <protection locked="0"/>
    </xf>
    <xf numFmtId="3" fontId="6" fillId="0" borderId="71" xfId="47" applyNumberFormat="1" applyFont="1" applyFill="1" applyBorder="1" applyAlignment="1" applyProtection="1">
      <alignment horizontal="right" vertical="center" wrapText="1" indent="1"/>
      <protection locked="0"/>
    </xf>
    <xf numFmtId="3" fontId="6" fillId="0" borderId="59" xfId="47" applyNumberFormat="1" applyFont="1" applyFill="1" applyBorder="1" applyAlignment="1" applyProtection="1">
      <alignment horizontal="right" vertical="center" wrapText="1" indent="1"/>
      <protection locked="0"/>
    </xf>
    <xf numFmtId="0" fontId="6" fillId="0" borderId="30" xfId="47" applyFont="1" applyFill="1" applyBorder="1" applyAlignment="1" applyProtection="1">
      <alignment horizontal="right" vertical="center" wrapText="1" indent="1"/>
      <protection locked="0"/>
    </xf>
    <xf numFmtId="0" fontId="6" fillId="0" borderId="17" xfId="47" applyFont="1" applyFill="1" applyBorder="1" applyAlignment="1" applyProtection="1">
      <alignment horizontal="right" vertical="center" wrapText="1" indent="1"/>
      <protection locked="0"/>
    </xf>
    <xf numFmtId="3" fontId="6" fillId="0" borderId="25" xfId="47" applyNumberFormat="1" applyFont="1" applyFill="1" applyBorder="1" applyAlignment="1" applyProtection="1">
      <alignment horizontal="right" vertical="center" wrapText="1" indent="1"/>
      <protection locked="0"/>
    </xf>
    <xf numFmtId="3" fontId="6" fillId="0" borderId="17" xfId="47" applyNumberFormat="1" applyFont="1" applyFill="1" applyBorder="1" applyAlignment="1" applyProtection="1">
      <alignment horizontal="right" vertical="center" wrapText="1" indent="1"/>
      <protection locked="0"/>
    </xf>
    <xf numFmtId="3" fontId="6" fillId="0" borderId="28" xfId="47" applyNumberFormat="1" applyFont="1" applyFill="1" applyBorder="1" applyAlignment="1" applyProtection="1">
      <alignment horizontal="right" vertical="center" wrapText="1" indent="1"/>
      <protection locked="0"/>
    </xf>
    <xf numFmtId="0" fontId="8" fillId="0" borderId="61" xfId="47" applyFont="1" applyFill="1" applyBorder="1" applyAlignment="1" applyProtection="1">
      <alignment horizontal="right" vertical="center" wrapText="1" indent="1"/>
      <protection locked="0"/>
    </xf>
    <xf numFmtId="3" fontId="8" fillId="0" borderId="32" xfId="47" applyNumberFormat="1" applyFont="1" applyFill="1" applyBorder="1" applyAlignment="1" applyProtection="1">
      <alignment horizontal="right" vertical="center" wrapText="1" indent="1"/>
      <protection locked="0"/>
    </xf>
    <xf numFmtId="3" fontId="8" fillId="0" borderId="61" xfId="47" applyNumberFormat="1" applyFont="1" applyFill="1" applyBorder="1" applyAlignment="1" applyProtection="1">
      <alignment horizontal="right" vertical="center" wrapText="1" indent="1"/>
      <protection locked="0"/>
    </xf>
    <xf numFmtId="3" fontId="8" fillId="0" borderId="120" xfId="47" applyNumberFormat="1" applyFont="1" applyFill="1" applyBorder="1" applyAlignment="1" applyProtection="1">
      <alignment horizontal="right" vertical="center" wrapText="1" indent="1"/>
      <protection locked="0"/>
    </xf>
    <xf numFmtId="3" fontId="6" fillId="0" borderId="31" xfId="47" applyNumberFormat="1" applyFont="1" applyFill="1" applyBorder="1" applyAlignment="1" applyProtection="1">
      <alignment horizontal="right" vertical="center" wrapText="1" indent="1"/>
      <protection locked="0"/>
    </xf>
    <xf numFmtId="3" fontId="6" fillId="0" borderId="46" xfId="47" applyNumberFormat="1" applyFont="1" applyFill="1" applyBorder="1" applyAlignment="1" applyProtection="1">
      <alignment horizontal="right" vertical="center" wrapText="1" indent="1"/>
      <protection locked="0"/>
    </xf>
    <xf numFmtId="3" fontId="6" fillId="0" borderId="91" xfId="47" applyNumberFormat="1" applyFont="1" applyFill="1" applyBorder="1" applyAlignment="1" applyProtection="1">
      <alignment horizontal="right" vertical="center" wrapText="1" indent="1"/>
      <protection locked="0"/>
    </xf>
    <xf numFmtId="3" fontId="8" fillId="0" borderId="12" xfId="47" applyNumberFormat="1" applyFont="1" applyFill="1" applyBorder="1" applyAlignment="1" applyProtection="1">
      <alignment horizontal="right" vertical="center" wrapText="1" indent="1"/>
      <protection locked="0"/>
    </xf>
    <xf numFmtId="3" fontId="8" fillId="0" borderId="13" xfId="47" applyNumberFormat="1" applyFont="1" applyFill="1" applyBorder="1" applyAlignment="1" applyProtection="1">
      <alignment horizontal="right" vertical="center" wrapText="1" indent="1"/>
      <protection locked="0"/>
    </xf>
    <xf numFmtId="3" fontId="8" fillId="0" borderId="14" xfId="47" applyNumberFormat="1" applyFont="1" applyFill="1" applyBorder="1" applyAlignment="1" applyProtection="1">
      <alignment horizontal="right" vertical="center" wrapText="1" indent="1"/>
      <protection locked="0"/>
    </xf>
    <xf numFmtId="3" fontId="8" fillId="38" borderId="58" xfId="47" applyNumberFormat="1" applyFont="1" applyFill="1" applyBorder="1" applyAlignment="1" applyProtection="1">
      <alignment horizontal="right" vertical="center" wrapText="1" indent="1"/>
      <protection locked="0"/>
    </xf>
    <xf numFmtId="173" fontId="8" fillId="38" borderId="90" xfId="47" applyNumberFormat="1" applyFont="1" applyFill="1" applyBorder="1" applyAlignment="1">
      <alignment horizontal="right" vertical="center" indent="1"/>
      <protection/>
    </xf>
    <xf numFmtId="0" fontId="6" fillId="0" borderId="44" xfId="47" applyFont="1" applyBorder="1" applyAlignment="1">
      <alignment horizontal="right" vertical="center" indent="1"/>
      <protection/>
    </xf>
    <xf numFmtId="173" fontId="6" fillId="34" borderId="44" xfId="47" applyNumberFormat="1" applyFont="1" applyFill="1" applyBorder="1" applyAlignment="1">
      <alignment horizontal="right" vertical="center" indent="1"/>
      <protection/>
    </xf>
    <xf numFmtId="3" fontId="8" fillId="38" borderId="42" xfId="47" applyNumberFormat="1" applyFont="1" applyFill="1" applyBorder="1" applyAlignment="1" applyProtection="1">
      <alignment horizontal="right" vertical="center" wrapText="1" indent="1"/>
      <protection locked="0"/>
    </xf>
    <xf numFmtId="173" fontId="8" fillId="38" borderId="44" xfId="47" applyNumberFormat="1" applyFont="1" applyFill="1" applyBorder="1" applyAlignment="1">
      <alignment horizontal="right" vertical="center" indent="1"/>
      <protection/>
    </xf>
    <xf numFmtId="173" fontId="8" fillId="38" borderId="43" xfId="47" applyNumberFormat="1" applyFont="1" applyFill="1" applyBorder="1" applyAlignment="1">
      <alignment horizontal="right" vertical="center" indent="1"/>
      <protection/>
    </xf>
    <xf numFmtId="173" fontId="6" fillId="34" borderId="46"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99" xfId="47" applyNumberFormat="1" applyFont="1" applyFill="1" applyBorder="1" applyAlignment="1">
      <alignment horizontal="right" vertical="center" indent="1"/>
      <protection/>
    </xf>
    <xf numFmtId="3" fontId="6" fillId="38" borderId="54" xfId="47" applyNumberFormat="1" applyFont="1" applyFill="1" applyBorder="1" applyAlignment="1">
      <alignment horizontal="right" vertical="center" indent="1"/>
      <protection/>
    </xf>
    <xf numFmtId="3" fontId="6" fillId="38" borderId="55" xfId="47" applyNumberFormat="1" applyFont="1" applyFill="1" applyBorder="1" applyAlignment="1">
      <alignment horizontal="right" vertical="center" indent="1"/>
      <protection/>
    </xf>
    <xf numFmtId="3" fontId="6" fillId="38" borderId="121" xfId="47" applyNumberFormat="1" applyFont="1" applyFill="1" applyBorder="1" applyAlignment="1">
      <alignment horizontal="right" vertical="center" indent="1"/>
      <protection/>
    </xf>
    <xf numFmtId="3" fontId="82" fillId="0" borderId="0" xfId="0" applyNumberFormat="1" applyFont="1" applyAlignment="1">
      <alignment horizontal="right" vertical="center" indent="1"/>
    </xf>
    <xf numFmtId="3" fontId="6" fillId="33" borderId="30" xfId="47" applyNumberFormat="1" applyFont="1" applyFill="1" applyBorder="1" applyAlignment="1">
      <alignment horizontal="right" vertical="center" indent="1"/>
      <protection/>
    </xf>
    <xf numFmtId="3" fontId="6" fillId="33" borderId="44" xfId="47" applyNumberFormat="1" applyFont="1" applyFill="1" applyBorder="1" applyAlignment="1">
      <alignment horizontal="right" vertical="center" indent="1"/>
      <protection/>
    </xf>
    <xf numFmtId="3" fontId="6" fillId="33" borderId="82" xfId="47" applyNumberFormat="1" applyFont="1" applyFill="1" applyBorder="1" applyAlignment="1">
      <alignment horizontal="right" vertical="center" indent="1"/>
      <protection/>
    </xf>
    <xf numFmtId="3" fontId="6" fillId="33" borderId="59" xfId="47" applyNumberFormat="1" applyFont="1" applyFill="1" applyBorder="1" applyAlignment="1">
      <alignment horizontal="right" vertical="center" indent="1"/>
      <protection/>
    </xf>
    <xf numFmtId="3" fontId="6" fillId="33" borderId="71" xfId="47" applyNumberFormat="1" applyFont="1" applyFill="1" applyBorder="1" applyAlignment="1">
      <alignment horizontal="right" vertical="center" indent="1"/>
      <protection/>
    </xf>
    <xf numFmtId="3" fontId="6" fillId="0" borderId="30" xfId="47" applyNumberFormat="1" applyFont="1" applyFill="1" applyBorder="1" applyAlignment="1">
      <alignment horizontal="right" vertical="center" indent="1"/>
      <protection/>
    </xf>
    <xf numFmtId="3" fontId="6" fillId="0" borderId="44" xfId="47" applyNumberFormat="1" applyFont="1" applyFill="1" applyBorder="1" applyAlignment="1">
      <alignment horizontal="right" vertical="center" indent="1"/>
      <protection/>
    </xf>
    <xf numFmtId="3" fontId="6" fillId="0" borderId="82" xfId="47" applyNumberFormat="1" applyFont="1" applyFill="1" applyBorder="1" applyAlignment="1">
      <alignment horizontal="right" vertical="center" indent="1"/>
      <protection/>
    </xf>
    <xf numFmtId="3" fontId="6" fillId="0" borderId="59" xfId="47" applyNumberFormat="1" applyFont="1" applyFill="1" applyBorder="1" applyAlignment="1">
      <alignment horizontal="right" vertical="center" indent="1"/>
      <protection/>
    </xf>
    <xf numFmtId="3" fontId="6" fillId="0" borderId="71" xfId="47" applyNumberFormat="1" applyFont="1" applyFill="1" applyBorder="1" applyAlignment="1">
      <alignment horizontal="right" vertical="center" indent="1"/>
      <protection/>
    </xf>
    <xf numFmtId="3" fontId="80" fillId="0" borderId="0" xfId="0" applyNumberFormat="1" applyFont="1" applyAlignment="1">
      <alignment horizontal="right" vertical="center" indent="1"/>
    </xf>
    <xf numFmtId="3" fontId="6" fillId="0" borderId="31" xfId="47" applyNumberFormat="1" applyFont="1" applyFill="1" applyBorder="1" applyAlignment="1">
      <alignment horizontal="right" vertical="center" indent="1"/>
      <protection/>
    </xf>
    <xf numFmtId="3" fontId="6" fillId="0" borderId="46" xfId="47" applyNumberFormat="1" applyFont="1" applyFill="1" applyBorder="1" applyAlignment="1">
      <alignment horizontal="right" vertical="center" indent="1"/>
      <protection/>
    </xf>
    <xf numFmtId="3" fontId="6" fillId="0" borderId="122" xfId="47" applyNumberFormat="1" applyFont="1" applyFill="1" applyBorder="1" applyAlignment="1">
      <alignment horizontal="right" vertical="center" indent="1"/>
      <protection/>
    </xf>
    <xf numFmtId="3" fontId="6" fillId="0" borderId="60" xfId="47" applyNumberFormat="1" applyFont="1" applyFill="1" applyBorder="1" applyAlignment="1">
      <alignment horizontal="right" vertical="center" indent="1"/>
      <protection/>
    </xf>
    <xf numFmtId="3" fontId="6" fillId="0" borderId="91" xfId="47" applyNumberFormat="1" applyFont="1" applyFill="1" applyBorder="1" applyAlignment="1">
      <alignment horizontal="right" vertical="center" indent="1"/>
      <protection/>
    </xf>
    <xf numFmtId="3" fontId="6" fillId="38" borderId="30" xfId="47" applyNumberFormat="1" applyFont="1" applyFill="1" applyBorder="1" applyAlignment="1">
      <alignment horizontal="right" vertical="center" indent="1"/>
      <protection/>
    </xf>
    <xf numFmtId="3" fontId="6" fillId="38" borderId="44" xfId="47" applyNumberFormat="1" applyFont="1" applyFill="1" applyBorder="1" applyAlignment="1">
      <alignment horizontal="right" vertical="center" indent="1"/>
      <protection/>
    </xf>
    <xf numFmtId="3" fontId="6" fillId="38" borderId="82"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71"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57" xfId="50" applyNumberFormat="1" applyFont="1" applyBorder="1" applyAlignment="1">
      <alignment horizontal="right" vertical="center" indent="1"/>
      <protection/>
    </xf>
    <xf numFmtId="3" fontId="12" fillId="0" borderId="58" xfId="50" applyNumberFormat="1" applyFont="1" applyBorder="1" applyAlignment="1">
      <alignment horizontal="right" vertical="center" indent="1"/>
      <protection/>
    </xf>
    <xf numFmtId="3" fontId="6" fillId="0" borderId="58" xfId="47" applyNumberFormat="1" applyFont="1" applyFill="1" applyBorder="1" applyAlignment="1">
      <alignment horizontal="right" vertical="center" indent="1"/>
      <protection/>
    </xf>
    <xf numFmtId="3" fontId="6" fillId="0" borderId="90"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0" xfId="50" applyNumberFormat="1" applyFont="1" applyBorder="1" applyAlignment="1">
      <alignment horizontal="right" vertical="center" indent="1"/>
      <protection/>
    </xf>
    <xf numFmtId="3" fontId="12" fillId="0" borderId="42" xfId="50" applyNumberFormat="1" applyFont="1" applyBorder="1" applyAlignment="1">
      <alignment horizontal="right" vertical="center" indent="1"/>
      <protection/>
    </xf>
    <xf numFmtId="3" fontId="6" fillId="0" borderId="30" xfId="50" applyNumberFormat="1" applyFont="1" applyBorder="1" applyAlignment="1">
      <alignment horizontal="right" vertical="center" indent="1"/>
      <protection/>
    </xf>
    <xf numFmtId="3" fontId="6" fillId="0" borderId="44"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1" xfId="50" applyNumberFormat="1" applyFont="1" applyBorder="1" applyAlignment="1">
      <alignment horizontal="right" vertical="center" indent="1"/>
      <protection/>
    </xf>
    <xf numFmtId="3" fontId="6" fillId="0" borderId="46" xfId="50" applyNumberFormat="1" applyFont="1" applyBorder="1" applyAlignment="1">
      <alignment horizontal="right" vertical="center" indent="1"/>
      <protection/>
    </xf>
    <xf numFmtId="3" fontId="6" fillId="0" borderId="17" xfId="50" applyNumberFormat="1" applyFont="1" applyBorder="1" applyAlignment="1">
      <alignment horizontal="right" vertical="center" indent="1"/>
      <protection/>
    </xf>
    <xf numFmtId="3" fontId="6" fillId="0" borderId="25"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80" fillId="0" borderId="53" xfId="0" applyNumberFormat="1" applyFont="1" applyFill="1" applyBorder="1" applyAlignment="1">
      <alignment horizontal="right" vertical="center" indent="1"/>
    </xf>
    <xf numFmtId="3" fontId="82" fillId="0" borderId="59" xfId="0" applyNumberFormat="1" applyFont="1" applyBorder="1" applyAlignment="1">
      <alignment horizontal="right" vertical="center" indent="1"/>
    </xf>
    <xf numFmtId="3" fontId="82" fillId="0" borderId="44" xfId="0" applyNumberFormat="1" applyFont="1" applyBorder="1" applyAlignment="1">
      <alignment horizontal="right" vertical="center" indent="1"/>
    </xf>
    <xf numFmtId="3" fontId="82" fillId="0" borderId="53" xfId="0" applyNumberFormat="1" applyFont="1" applyFill="1" applyBorder="1" applyAlignment="1">
      <alignment horizontal="right" vertical="center" indent="1"/>
    </xf>
    <xf numFmtId="3" fontId="82" fillId="0" borderId="30" xfId="0" applyNumberFormat="1" applyFont="1" applyBorder="1" applyAlignment="1">
      <alignment horizontal="right" vertical="center" indent="1"/>
    </xf>
    <xf numFmtId="3" fontId="80" fillId="0" borderId="59" xfId="0" applyNumberFormat="1" applyFont="1" applyBorder="1" applyAlignment="1">
      <alignment horizontal="right" vertical="center" indent="1"/>
    </xf>
    <xf numFmtId="3" fontId="80" fillId="0" borderId="44" xfId="0" applyNumberFormat="1" applyFont="1" applyBorder="1" applyAlignment="1">
      <alignment horizontal="right" vertical="center" indent="1"/>
    </xf>
    <xf numFmtId="3" fontId="80" fillId="0" borderId="30" xfId="0" applyNumberFormat="1" applyFont="1" applyBorder="1" applyAlignment="1">
      <alignment horizontal="right" vertical="center" indent="1"/>
    </xf>
    <xf numFmtId="3" fontId="80" fillId="0" borderId="60" xfId="0" applyNumberFormat="1" applyFont="1" applyBorder="1" applyAlignment="1">
      <alignment horizontal="right" vertical="center" indent="1"/>
    </xf>
    <xf numFmtId="3" fontId="80" fillId="0" borderId="46" xfId="0" applyNumberFormat="1" applyFont="1" applyBorder="1" applyAlignment="1">
      <alignment horizontal="right" vertical="center" indent="1"/>
    </xf>
    <xf numFmtId="3" fontId="80" fillId="0" borderId="31"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20"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81" xfId="47" applyNumberFormat="1" applyFont="1" applyFill="1" applyBorder="1" applyAlignment="1">
      <alignment horizontal="right" vertical="center" indent="1"/>
      <protection/>
    </xf>
    <xf numFmtId="3" fontId="6" fillId="13" borderId="123" xfId="47" applyNumberFormat="1" applyFont="1" applyFill="1" applyBorder="1" applyAlignment="1">
      <alignment horizontal="right" vertical="center" indent="1"/>
      <protection/>
    </xf>
    <xf numFmtId="3" fontId="6" fillId="13" borderId="124" xfId="47" applyNumberFormat="1" applyFont="1" applyFill="1" applyBorder="1" applyAlignment="1">
      <alignment horizontal="right" vertical="center" indent="1"/>
      <protection/>
    </xf>
    <xf numFmtId="3" fontId="6" fillId="35" borderId="75" xfId="47" applyNumberFormat="1" applyFont="1" applyFill="1" applyBorder="1" applyAlignment="1">
      <alignment horizontal="right" vertical="center" indent="1"/>
      <protection/>
    </xf>
    <xf numFmtId="3" fontId="6" fillId="35" borderId="125" xfId="47" applyNumberFormat="1" applyFont="1" applyFill="1" applyBorder="1" applyAlignment="1">
      <alignment horizontal="right" vertical="center" indent="1"/>
      <protection/>
    </xf>
    <xf numFmtId="3" fontId="6" fillId="35" borderId="126" xfId="47" applyNumberFormat="1" applyFont="1" applyFill="1" applyBorder="1" applyAlignment="1">
      <alignment horizontal="right" vertical="center" indent="1"/>
      <protection/>
    </xf>
    <xf numFmtId="3" fontId="6" fillId="7" borderId="75" xfId="47" applyNumberFormat="1" applyFont="1" applyFill="1" applyBorder="1" applyAlignment="1">
      <alignment horizontal="right" vertical="center" indent="1"/>
      <protection/>
    </xf>
    <xf numFmtId="3" fontId="6" fillId="7" borderId="125" xfId="47" applyNumberFormat="1" applyFont="1" applyFill="1" applyBorder="1" applyAlignment="1">
      <alignment horizontal="right" vertical="center" indent="1"/>
      <protection/>
    </xf>
    <xf numFmtId="3" fontId="6" fillId="7" borderId="126" xfId="47" applyNumberFormat="1" applyFont="1" applyFill="1" applyBorder="1" applyAlignment="1">
      <alignment horizontal="right" vertical="center" indent="1"/>
      <protection/>
    </xf>
    <xf numFmtId="3" fontId="6" fillId="36" borderId="75" xfId="47" applyNumberFormat="1" applyFont="1" applyFill="1" applyBorder="1" applyAlignment="1">
      <alignment horizontal="right" vertical="center" indent="1"/>
      <protection/>
    </xf>
    <xf numFmtId="3" fontId="6" fillId="36" borderId="125" xfId="47" applyNumberFormat="1" applyFont="1" applyFill="1" applyBorder="1" applyAlignment="1">
      <alignment horizontal="right" vertical="center" indent="1"/>
      <protection/>
    </xf>
    <xf numFmtId="3" fontId="6" fillId="36" borderId="126" xfId="47" applyNumberFormat="1" applyFont="1" applyFill="1" applyBorder="1" applyAlignment="1">
      <alignment horizontal="right" vertical="center" indent="1"/>
      <protection/>
    </xf>
    <xf numFmtId="3" fontId="6" fillId="0" borderId="75" xfId="47" applyNumberFormat="1" applyFont="1" applyFill="1" applyBorder="1" applyAlignment="1">
      <alignment horizontal="right" vertical="center" indent="1"/>
      <protection/>
    </xf>
    <xf numFmtId="3" fontId="6" fillId="0" borderId="125" xfId="47" applyNumberFormat="1" applyFont="1" applyFill="1" applyBorder="1" applyAlignment="1">
      <alignment horizontal="right" vertical="center" indent="1"/>
      <protection/>
    </xf>
    <xf numFmtId="3" fontId="6" fillId="0" borderId="126" xfId="47" applyNumberFormat="1" applyFont="1" applyFill="1" applyBorder="1" applyAlignment="1">
      <alignment horizontal="right" vertical="center" indent="1"/>
      <protection/>
    </xf>
    <xf numFmtId="3" fontId="6" fillId="0" borderId="79" xfId="47" applyNumberFormat="1" applyFont="1" applyFill="1" applyBorder="1" applyAlignment="1">
      <alignment horizontal="right" vertical="center" indent="1"/>
      <protection/>
    </xf>
    <xf numFmtId="3" fontId="6" fillId="0" borderId="127" xfId="47" applyNumberFormat="1" applyFont="1" applyFill="1" applyBorder="1" applyAlignment="1">
      <alignment horizontal="right" vertical="center" indent="1"/>
      <protection/>
    </xf>
    <xf numFmtId="3" fontId="6" fillId="0" borderId="128" xfId="47" applyNumberFormat="1" applyFont="1" applyFill="1" applyBorder="1" applyAlignment="1">
      <alignment horizontal="right" vertical="center" indent="1"/>
      <protection/>
    </xf>
    <xf numFmtId="3" fontId="6" fillId="13" borderId="75" xfId="47" applyNumberFormat="1" applyFont="1" applyFill="1" applyBorder="1" applyAlignment="1">
      <alignment horizontal="right" vertical="center" indent="1"/>
      <protection/>
    </xf>
    <xf numFmtId="3" fontId="6" fillId="13" borderId="125" xfId="47" applyNumberFormat="1" applyFont="1" applyFill="1" applyBorder="1" applyAlignment="1">
      <alignment horizontal="right" vertical="center" indent="1"/>
      <protection/>
    </xf>
    <xf numFmtId="3" fontId="6" fillId="13" borderId="126" xfId="47" applyNumberFormat="1" applyFont="1" applyFill="1" applyBorder="1" applyAlignment="1">
      <alignment horizontal="right" vertical="center" indent="1"/>
      <protection/>
    </xf>
    <xf numFmtId="0" fontId="81"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13" fillId="38" borderId="36" xfId="0" applyFont="1" applyFill="1" applyBorder="1" applyAlignment="1">
      <alignment horizontal="left" vertical="center"/>
    </xf>
    <xf numFmtId="0" fontId="13" fillId="33" borderId="36" xfId="0" applyFont="1" applyFill="1" applyBorder="1" applyAlignment="1">
      <alignment horizontal="left" vertical="center"/>
    </xf>
    <xf numFmtId="0" fontId="85" fillId="0" borderId="36" xfId="0" applyFont="1" applyBorder="1" applyAlignment="1">
      <alignment horizontal="right" vertical="center"/>
    </xf>
    <xf numFmtId="0" fontId="82" fillId="33" borderId="36" xfId="0" applyFont="1" applyFill="1" applyBorder="1" applyAlignment="1">
      <alignment horizontal="left" vertical="center"/>
    </xf>
    <xf numFmtId="0" fontId="6" fillId="0" borderId="30" xfId="47" applyFont="1" applyFill="1" applyBorder="1" applyAlignment="1" applyProtection="1">
      <alignment horizontal="center" vertical="center" wrapText="1"/>
      <protection locked="0"/>
    </xf>
    <xf numFmtId="0" fontId="6" fillId="0" borderId="44" xfId="47" applyFont="1" applyFill="1" applyBorder="1" applyAlignment="1" applyProtection="1">
      <alignment horizontal="center" vertical="center" wrapText="1"/>
      <protection locked="0"/>
    </xf>
    <xf numFmtId="0" fontId="6" fillId="0" borderId="71" xfId="47" applyFont="1" applyFill="1" applyBorder="1" applyAlignment="1" applyProtection="1">
      <alignment horizontal="center" vertical="center" wrapText="1"/>
      <protection locked="0"/>
    </xf>
    <xf numFmtId="0" fontId="6" fillId="0" borderId="0" xfId="47" applyFont="1" applyBorder="1" applyAlignment="1">
      <alignment horizontal="center" vertical="center"/>
      <protection/>
    </xf>
    <xf numFmtId="0" fontId="6" fillId="0" borderId="58" xfId="47" applyFont="1" applyBorder="1" applyAlignment="1" applyProtection="1">
      <alignment horizontal="center" vertical="center" wrapText="1"/>
      <protection locked="0"/>
    </xf>
    <xf numFmtId="0" fontId="82" fillId="38" borderId="36" xfId="0" applyFont="1" applyFill="1" applyBorder="1" applyAlignment="1">
      <alignment horizontal="center" vertical="center"/>
    </xf>
    <xf numFmtId="0" fontId="80" fillId="0" borderId="44" xfId="0" applyFont="1" applyBorder="1" applyAlignment="1">
      <alignment horizontal="center" vertical="center"/>
    </xf>
    <xf numFmtId="0" fontId="82" fillId="38" borderId="44"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80"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3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44"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wrapText="1" shrinkToFit="1"/>
      <protection locked="0"/>
    </xf>
    <xf numFmtId="0" fontId="12" fillId="0" borderId="25" xfId="0" applyFont="1" applyBorder="1" applyAlignment="1" applyProtection="1">
      <alignment horizontal="center" vertical="center" wrapText="1" shrinkToFit="1"/>
      <protection locked="0"/>
    </xf>
    <xf numFmtId="0" fontId="12" fillId="0" borderId="25" xfId="0" applyFont="1" applyFill="1" applyBorder="1" applyAlignment="1" applyProtection="1">
      <alignment horizontal="center" vertical="center" wrapText="1" shrinkToFit="1"/>
      <protection locked="0"/>
    </xf>
    <xf numFmtId="0" fontId="12" fillId="0" borderId="10" xfId="0" applyFont="1" applyFill="1" applyBorder="1" applyAlignment="1" applyProtection="1">
      <alignment horizontal="center" vertical="center" wrapText="1" shrinkToFit="1"/>
      <protection locked="0"/>
    </xf>
    <xf numFmtId="0" fontId="82" fillId="0" borderId="0" xfId="0" applyFont="1" applyAlignment="1" applyProtection="1">
      <alignment vertical="center"/>
      <protection locked="0"/>
    </xf>
    <xf numFmtId="0" fontId="80" fillId="33" borderId="30" xfId="0" applyFont="1" applyFill="1" applyBorder="1" applyAlignment="1" applyProtection="1">
      <alignment horizontal="center" vertical="center"/>
      <protection locked="0"/>
    </xf>
    <xf numFmtId="0" fontId="80" fillId="0" borderId="30" xfId="0" applyFont="1" applyBorder="1" applyAlignment="1" applyProtection="1">
      <alignment horizontal="center" vertical="center"/>
      <protection locked="0"/>
    </xf>
    <xf numFmtId="3" fontId="6" fillId="0" borderId="44" xfId="47" applyNumberFormat="1" applyFont="1" applyFill="1" applyBorder="1" applyAlignment="1" applyProtection="1">
      <alignment horizontal="right" vertical="center" indent="1"/>
      <protection locked="0"/>
    </xf>
    <xf numFmtId="0" fontId="12" fillId="0" borderId="129" xfId="0" applyFont="1" applyFill="1" applyBorder="1" applyAlignment="1" applyProtection="1">
      <alignment horizontal="center" vertical="center"/>
      <protection locked="0"/>
    </xf>
    <xf numFmtId="0" fontId="82" fillId="0" borderId="0" xfId="0" applyFont="1" applyFill="1" applyAlignment="1" applyProtection="1">
      <alignment vertical="center"/>
      <protection locked="0"/>
    </xf>
    <xf numFmtId="0" fontId="13" fillId="0" borderId="36" xfId="0" applyFont="1" applyFill="1" applyBorder="1" applyAlignment="1" applyProtection="1">
      <alignment horizontal="left" vertical="center"/>
      <protection locked="0"/>
    </xf>
    <xf numFmtId="0" fontId="80" fillId="38" borderId="130" xfId="0" applyFont="1" applyFill="1" applyBorder="1" applyAlignment="1" applyProtection="1">
      <alignment horizontal="center" vertical="center"/>
      <protection locked="0"/>
    </xf>
    <xf numFmtId="0" fontId="21" fillId="38" borderId="131" xfId="0" applyFont="1" applyFill="1" applyBorder="1" applyAlignment="1" applyProtection="1">
      <alignment horizontal="left" vertical="center"/>
      <protection locked="0"/>
    </xf>
    <xf numFmtId="0" fontId="1" fillId="38" borderId="69" xfId="0" applyFont="1" applyFill="1" applyBorder="1" applyAlignment="1" applyProtection="1">
      <alignment vertical="center"/>
      <protection locked="0"/>
    </xf>
    <xf numFmtId="0" fontId="0" fillId="0" borderId="0" xfId="0" applyFont="1" applyAlignment="1" applyProtection="1">
      <alignment vertical="center"/>
      <protection locked="0"/>
    </xf>
    <xf numFmtId="0" fontId="8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82" fillId="38" borderId="44" xfId="0" applyFont="1" applyFill="1" applyBorder="1" applyAlignment="1" applyProtection="1">
      <alignment horizontal="center" vertical="center"/>
      <protection/>
    </xf>
    <xf numFmtId="3" fontId="6" fillId="38" borderId="54" xfId="47" applyNumberFormat="1" applyFont="1" applyFill="1" applyBorder="1" applyAlignment="1" applyProtection="1">
      <alignment horizontal="right" vertical="center" indent="1"/>
      <protection/>
    </xf>
    <xf numFmtId="3" fontId="6" fillId="38" borderId="121" xfId="47" applyNumberFormat="1" applyFont="1" applyFill="1" applyBorder="1" applyAlignment="1" applyProtection="1">
      <alignment horizontal="right" vertical="center" indent="1"/>
      <protection/>
    </xf>
    <xf numFmtId="3" fontId="6" fillId="33" borderId="44" xfId="47" applyNumberFormat="1" applyFont="1" applyFill="1" applyBorder="1" applyAlignment="1" applyProtection="1">
      <alignment horizontal="right" vertical="center" indent="1"/>
      <protection/>
    </xf>
    <xf numFmtId="3" fontId="6" fillId="33" borderId="71" xfId="47" applyNumberFormat="1" applyFont="1" applyFill="1" applyBorder="1" applyAlignment="1" applyProtection="1">
      <alignment horizontal="right" vertical="center" indent="1"/>
      <protection/>
    </xf>
    <xf numFmtId="3" fontId="6" fillId="0" borderId="44" xfId="47" applyNumberFormat="1" applyFont="1" applyFill="1" applyBorder="1" applyAlignment="1" applyProtection="1">
      <alignment horizontal="right" vertical="center" indent="1"/>
      <protection/>
    </xf>
    <xf numFmtId="3" fontId="6" fillId="38" borderId="44" xfId="47" applyNumberFormat="1" applyFont="1" applyFill="1" applyBorder="1" applyAlignment="1" applyProtection="1">
      <alignment horizontal="right" vertical="center" indent="1"/>
      <protection/>
    </xf>
    <xf numFmtId="3" fontId="6" fillId="38" borderId="13" xfId="47" applyNumberFormat="1" applyFont="1" applyFill="1" applyBorder="1" applyAlignment="1" applyProtection="1">
      <alignment horizontal="right" vertical="center" indent="1"/>
      <protection/>
    </xf>
    <xf numFmtId="3" fontId="6" fillId="38" borderId="14" xfId="47" applyNumberFormat="1" applyFont="1" applyFill="1" applyBorder="1" applyAlignment="1" applyProtection="1">
      <alignment horizontal="right" vertical="center" indent="1"/>
      <protection/>
    </xf>
    <xf numFmtId="3" fontId="6" fillId="0" borderId="71" xfId="47" applyNumberFormat="1" applyFont="1" applyFill="1" applyBorder="1" applyAlignment="1" applyProtection="1">
      <alignment horizontal="right" vertical="center" indent="1"/>
      <protection/>
    </xf>
    <xf numFmtId="3" fontId="6" fillId="38" borderId="71" xfId="47" applyNumberFormat="1" applyFont="1" applyFill="1" applyBorder="1" applyAlignment="1" applyProtection="1">
      <alignment horizontal="right" vertical="center" indent="1"/>
      <protection/>
    </xf>
    <xf numFmtId="0" fontId="82" fillId="38" borderId="30" xfId="0" applyFont="1" applyFill="1" applyBorder="1" applyAlignment="1" applyProtection="1">
      <alignment horizontal="center" vertical="center"/>
      <protection/>
    </xf>
    <xf numFmtId="0" fontId="80" fillId="33" borderId="30" xfId="0" applyFont="1" applyFill="1" applyBorder="1" applyAlignment="1" applyProtection="1">
      <alignment horizontal="center" vertical="center"/>
      <protection/>
    </xf>
    <xf numFmtId="0" fontId="80" fillId="0" borderId="30" xfId="0" applyFont="1" applyBorder="1" applyAlignment="1" applyProtection="1">
      <alignment horizontal="center" vertical="center"/>
      <protection/>
    </xf>
    <xf numFmtId="0" fontId="12" fillId="0" borderId="36" xfId="0" applyFont="1" applyFill="1" applyBorder="1" applyAlignment="1" applyProtection="1">
      <alignment horizontal="center" vertical="center"/>
      <protection/>
    </xf>
    <xf numFmtId="0" fontId="12" fillId="0" borderId="113" xfId="0" applyFont="1" applyFill="1" applyBorder="1" applyAlignment="1" applyProtection="1">
      <alignment vertical="center"/>
      <protection/>
    </xf>
    <xf numFmtId="0" fontId="6" fillId="0" borderId="36" xfId="0" applyFont="1" applyFill="1" applyBorder="1" applyAlignment="1" applyProtection="1">
      <alignment horizontal="center" vertical="center"/>
      <protection/>
    </xf>
    <xf numFmtId="0" fontId="6" fillId="0" borderId="113" xfId="0" applyFont="1" applyFill="1" applyBorder="1" applyAlignment="1" applyProtection="1">
      <alignment vertical="center"/>
      <protection/>
    </xf>
    <xf numFmtId="0" fontId="12" fillId="0" borderId="88" xfId="0" applyFont="1" applyFill="1" applyBorder="1" applyAlignment="1" applyProtection="1">
      <alignment vertical="center"/>
      <protection/>
    </xf>
    <xf numFmtId="0" fontId="12" fillId="0" borderId="129" xfId="0" applyFont="1" applyFill="1" applyBorder="1" applyAlignment="1" applyProtection="1">
      <alignment horizontal="center" vertical="center"/>
      <protection/>
    </xf>
    <xf numFmtId="0" fontId="12" fillId="0" borderId="45" xfId="0" applyFont="1" applyFill="1" applyBorder="1" applyAlignment="1" applyProtection="1">
      <alignment vertical="center"/>
      <protection/>
    </xf>
    <xf numFmtId="0" fontId="6" fillId="0" borderId="30" xfId="0" applyFont="1" applyBorder="1" applyAlignment="1" applyProtection="1">
      <alignment horizontal="center" vertical="center"/>
      <protection/>
    </xf>
    <xf numFmtId="0" fontId="82" fillId="33" borderId="44" xfId="0" applyFont="1" applyFill="1" applyBorder="1" applyAlignment="1" applyProtection="1">
      <alignment horizontal="center" vertical="center"/>
      <protection/>
    </xf>
    <xf numFmtId="0" fontId="82" fillId="0" borderId="44" xfId="0" applyFont="1" applyBorder="1" applyAlignment="1" applyProtection="1">
      <alignment horizontal="center" vertical="center"/>
      <protection/>
    </xf>
    <xf numFmtId="0" fontId="82" fillId="0" borderId="46"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2" fillId="36" borderId="36" xfId="0" applyFont="1" applyFill="1" applyBorder="1" applyAlignment="1">
      <alignment horizontal="center" vertical="center"/>
    </xf>
    <xf numFmtId="0" fontId="82" fillId="0" borderId="36" xfId="0" applyFont="1" applyBorder="1" applyAlignment="1">
      <alignment horizontal="center" vertical="center"/>
    </xf>
    <xf numFmtId="0" fontId="82" fillId="0" borderId="129" xfId="0" applyFont="1" applyBorder="1" applyAlignment="1">
      <alignment horizontal="center" vertical="center"/>
    </xf>
    <xf numFmtId="0" fontId="82" fillId="33" borderId="36" xfId="0" applyFont="1" applyFill="1" applyBorder="1" applyAlignment="1">
      <alignment horizontal="center" vertical="center"/>
    </xf>
    <xf numFmtId="0" fontId="82" fillId="33" borderId="112" xfId="0" applyFont="1" applyFill="1" applyBorder="1" applyAlignment="1">
      <alignment horizontal="center" vertical="center"/>
    </xf>
    <xf numFmtId="0" fontId="80" fillId="35" borderId="92" xfId="0" applyFont="1" applyFill="1" applyBorder="1" applyAlignment="1">
      <alignment horizontal="center" vertical="center"/>
    </xf>
    <xf numFmtId="0" fontId="12" fillId="0" borderId="89" xfId="50" applyFont="1" applyBorder="1" applyAlignment="1">
      <alignment horizontal="center" vertical="center"/>
      <protection/>
    </xf>
    <xf numFmtId="0" fontId="6" fillId="0" borderId="56" xfId="50" applyFont="1" applyBorder="1" applyAlignment="1">
      <alignment horizontal="center" vertical="center"/>
      <protection/>
    </xf>
    <xf numFmtId="0" fontId="6" fillId="0" borderId="60" xfId="50" applyFont="1" applyBorder="1" applyAlignment="1">
      <alignment horizontal="center" vertical="center"/>
      <protection/>
    </xf>
    <xf numFmtId="0" fontId="14" fillId="38" borderId="13" xfId="50" applyFont="1" applyFill="1" applyBorder="1" applyAlignment="1">
      <alignment horizontal="center" vertical="center"/>
      <protection/>
    </xf>
    <xf numFmtId="0" fontId="82" fillId="38" borderId="40" xfId="0" applyFont="1" applyFill="1" applyBorder="1" applyAlignment="1">
      <alignment horizontal="center" vertical="center"/>
    </xf>
    <xf numFmtId="3" fontId="6" fillId="38" borderId="107" xfId="47" applyNumberFormat="1" applyFont="1" applyFill="1" applyBorder="1" applyAlignment="1">
      <alignment horizontal="right" vertical="center" indent="1"/>
      <protection/>
    </xf>
    <xf numFmtId="3" fontId="6" fillId="38" borderId="52" xfId="47" applyNumberFormat="1" applyFont="1" applyFill="1" applyBorder="1" applyAlignment="1">
      <alignment horizontal="right" vertical="center" indent="1"/>
      <protection/>
    </xf>
    <xf numFmtId="3" fontId="6" fillId="38" borderId="132" xfId="47" applyNumberFormat="1" applyFont="1" applyFill="1" applyBorder="1" applyAlignment="1">
      <alignment horizontal="right" vertical="center" indent="1"/>
      <protection/>
    </xf>
    <xf numFmtId="3" fontId="6" fillId="38" borderId="98" xfId="47" applyNumberFormat="1" applyFont="1" applyFill="1" applyBorder="1" applyAlignment="1">
      <alignment horizontal="right" vertical="center" indent="1"/>
      <protection/>
    </xf>
    <xf numFmtId="3" fontId="6" fillId="38" borderId="114" xfId="47" applyNumberFormat="1" applyFont="1" applyFill="1" applyBorder="1" applyAlignment="1">
      <alignment horizontal="right" vertical="center" indent="1"/>
      <protection/>
    </xf>
    <xf numFmtId="3" fontId="6" fillId="38" borderId="57" xfId="47" applyNumberFormat="1" applyFont="1" applyFill="1" applyBorder="1" applyAlignment="1">
      <alignment horizontal="right" vertical="center" indent="1"/>
      <protection/>
    </xf>
    <xf numFmtId="3" fontId="6" fillId="38" borderId="58" xfId="47" applyNumberFormat="1" applyFont="1" applyFill="1" applyBorder="1" applyAlignment="1">
      <alignment horizontal="right" vertical="center" indent="1"/>
      <protection/>
    </xf>
    <xf numFmtId="3" fontId="6" fillId="38" borderId="133" xfId="47" applyNumberFormat="1" applyFont="1" applyFill="1" applyBorder="1" applyAlignment="1">
      <alignment horizontal="right" vertical="center" indent="1"/>
      <protection/>
    </xf>
    <xf numFmtId="3" fontId="6" fillId="38" borderId="89" xfId="47" applyNumberFormat="1" applyFont="1" applyFill="1" applyBorder="1" applyAlignment="1">
      <alignment horizontal="right" vertical="center" indent="1"/>
      <protection/>
    </xf>
    <xf numFmtId="3" fontId="6" fillId="38" borderId="90" xfId="47" applyNumberFormat="1" applyFont="1" applyFill="1" applyBorder="1" applyAlignment="1">
      <alignment horizontal="right" vertical="center" indent="1"/>
      <protection/>
    </xf>
    <xf numFmtId="0" fontId="82" fillId="38" borderId="85" xfId="0" applyFont="1" applyFill="1" applyBorder="1" applyAlignment="1">
      <alignment horizontal="center" vertical="center"/>
    </xf>
    <xf numFmtId="0" fontId="80" fillId="38" borderId="61" xfId="0" applyFont="1" applyFill="1" applyBorder="1" applyAlignment="1">
      <alignment horizontal="center" vertical="center"/>
    </xf>
    <xf numFmtId="0" fontId="82" fillId="38" borderId="134" xfId="0" applyFont="1" applyFill="1" applyBorder="1" applyAlignment="1">
      <alignment vertical="center"/>
    </xf>
    <xf numFmtId="3" fontId="6" fillId="38" borderId="61" xfId="47" applyNumberFormat="1" applyFont="1" applyFill="1" applyBorder="1" applyAlignment="1">
      <alignment horizontal="right" vertical="center" indent="1"/>
      <protection/>
    </xf>
    <xf numFmtId="3" fontId="6" fillId="38" borderId="32" xfId="47" applyNumberFormat="1" applyFont="1" applyFill="1" applyBorder="1" applyAlignment="1">
      <alignment horizontal="right" vertical="center" indent="1"/>
      <protection/>
    </xf>
    <xf numFmtId="3" fontId="6" fillId="38" borderId="135" xfId="47" applyNumberFormat="1" applyFont="1" applyFill="1" applyBorder="1" applyAlignment="1">
      <alignment horizontal="right" vertical="center" indent="1"/>
      <protection/>
    </xf>
    <xf numFmtId="3" fontId="6" fillId="38" borderId="120" xfId="47" applyNumberFormat="1" applyFont="1" applyFill="1" applyBorder="1" applyAlignment="1">
      <alignment horizontal="right" vertical="center" indent="1"/>
      <protection/>
    </xf>
    <xf numFmtId="3" fontId="6" fillId="38" borderId="33" xfId="47" applyNumberFormat="1" applyFont="1" applyFill="1" applyBorder="1" applyAlignment="1">
      <alignment horizontal="right" vertical="center" indent="1"/>
      <protection/>
    </xf>
    <xf numFmtId="0" fontId="80" fillId="38" borderId="57" xfId="0" applyFont="1" applyFill="1" applyBorder="1" applyAlignment="1">
      <alignment horizontal="center" vertical="center"/>
    </xf>
    <xf numFmtId="0" fontId="82" fillId="38" borderId="87" xfId="0" applyFont="1" applyFill="1" applyBorder="1" applyAlignment="1">
      <alignment vertical="center"/>
    </xf>
    <xf numFmtId="0" fontId="80" fillId="0" borderId="36" xfId="0" applyFont="1" applyBorder="1" applyAlignment="1">
      <alignment horizontal="left" vertical="center" indent="3"/>
    </xf>
    <xf numFmtId="0" fontId="82" fillId="38" borderId="108" xfId="0" applyFont="1" applyFill="1" applyBorder="1" applyAlignment="1">
      <alignment horizontal="center" vertical="center"/>
    </xf>
    <xf numFmtId="0" fontId="82" fillId="33" borderId="44" xfId="0" applyFont="1" applyFill="1" applyBorder="1" applyAlignment="1">
      <alignment horizontal="center" vertical="center"/>
    </xf>
    <xf numFmtId="0" fontId="80" fillId="38" borderId="58" xfId="0" applyFont="1" applyFill="1" applyBorder="1" applyAlignment="1">
      <alignment horizontal="center" vertical="center"/>
    </xf>
    <xf numFmtId="0" fontId="80" fillId="38" borderId="32" xfId="0" applyFont="1" applyFill="1" applyBorder="1" applyAlignment="1">
      <alignment horizontal="center" vertical="center"/>
    </xf>
    <xf numFmtId="0" fontId="82" fillId="38" borderId="133" xfId="0" applyFont="1" applyFill="1" applyBorder="1" applyAlignment="1">
      <alignment horizontal="left" vertical="center"/>
    </xf>
    <xf numFmtId="0" fontId="80" fillId="0" borderId="0" xfId="0" applyFont="1" applyAlignment="1">
      <alignment horizontal="center" vertical="center"/>
    </xf>
    <xf numFmtId="0" fontId="6" fillId="0" borderId="58" xfId="47" applyFont="1" applyFill="1" applyBorder="1" applyAlignment="1" applyProtection="1">
      <alignment horizontal="center" vertical="center" wrapText="1"/>
      <protection locked="0"/>
    </xf>
    <xf numFmtId="0" fontId="6" fillId="0" borderId="90" xfId="47" applyFont="1" applyBorder="1" applyAlignment="1" applyProtection="1">
      <alignment horizontal="center" vertical="center" wrapText="1"/>
      <protection locked="0"/>
    </xf>
    <xf numFmtId="0" fontId="82" fillId="38" borderId="112" xfId="0" applyFont="1" applyFill="1" applyBorder="1" applyAlignment="1">
      <alignment horizontal="left" vertical="center"/>
    </xf>
    <xf numFmtId="0" fontId="82" fillId="38" borderId="133" xfId="0" applyFont="1" applyFill="1" applyBorder="1" applyAlignment="1">
      <alignment vertical="center"/>
    </xf>
    <xf numFmtId="0" fontId="82" fillId="38" borderId="0" xfId="0" applyFont="1" applyFill="1" applyBorder="1" applyAlignment="1">
      <alignment vertical="center"/>
    </xf>
    <xf numFmtId="0" fontId="0" fillId="0" borderId="18" xfId="0" applyBorder="1" applyAlignment="1">
      <alignment vertical="center"/>
    </xf>
    <xf numFmtId="0" fontId="10" fillId="0" borderId="47" xfId="48" applyFont="1" applyBorder="1" applyAlignment="1">
      <alignment vertical="center" wrapText="1"/>
      <protection/>
    </xf>
    <xf numFmtId="49" fontId="6" fillId="0" borderId="101" xfId="48" applyNumberFormat="1" applyFont="1" applyBorder="1" applyAlignment="1">
      <alignment horizontal="center" vertical="center" wrapText="1"/>
      <protection/>
    </xf>
    <xf numFmtId="49" fontId="6" fillId="0" borderId="89" xfId="48" applyNumberFormat="1" applyFont="1" applyBorder="1" applyAlignment="1">
      <alignment horizontal="center" vertical="center" wrapText="1"/>
      <protection/>
    </xf>
    <xf numFmtId="49" fontId="6" fillId="0" borderId="24" xfId="48" applyNumberFormat="1" applyFont="1" applyBorder="1" applyAlignment="1">
      <alignment horizontal="center" vertical="center" wrapText="1"/>
      <protection/>
    </xf>
    <xf numFmtId="49" fontId="6" fillId="0" borderId="20" xfId="48" applyNumberFormat="1" applyFont="1" applyBorder="1" applyAlignment="1">
      <alignment horizontal="center" vertical="center" wrapText="1"/>
      <protection/>
    </xf>
    <xf numFmtId="0" fontId="6" fillId="0" borderId="0" xfId="47" applyFont="1" applyAlignment="1">
      <alignment horizontal="left" vertical="center" wrapText="1"/>
      <protection/>
    </xf>
    <xf numFmtId="3" fontId="8" fillId="0" borderId="22" xfId="48" applyNumberFormat="1" applyFont="1" applyBorder="1" applyAlignment="1">
      <alignment horizontal="center" vertical="center"/>
      <protection/>
    </xf>
    <xf numFmtId="3" fontId="6" fillId="0" borderId="21" xfId="48" applyNumberFormat="1" applyFont="1" applyBorder="1" applyAlignment="1">
      <alignment horizontal="center" vertical="center"/>
      <protection/>
    </xf>
    <xf numFmtId="3" fontId="6" fillId="0" borderId="136" xfId="48" applyNumberFormat="1" applyFont="1" applyBorder="1" applyAlignment="1">
      <alignment horizontal="center" vertical="center"/>
      <protection/>
    </xf>
    <xf numFmtId="0" fontId="7" fillId="0" borderId="0" xfId="48" applyFont="1" applyBorder="1" applyAlignment="1">
      <alignment horizontal="left" vertical="center" wrapText="1"/>
      <protection/>
    </xf>
    <xf numFmtId="0" fontId="8" fillId="0" borderId="24" xfId="48" applyFont="1" applyBorder="1" applyAlignment="1">
      <alignment horizontal="left" vertical="center" wrapText="1"/>
      <protection/>
    </xf>
    <xf numFmtId="0" fontId="8" fillId="0" borderId="92" xfId="48" applyFont="1" applyBorder="1" applyAlignment="1">
      <alignment horizontal="left" vertical="center" wrapText="1"/>
      <protection/>
    </xf>
    <xf numFmtId="3" fontId="6" fillId="0" borderId="0" xfId="48" applyNumberFormat="1" applyFont="1" applyFill="1" applyBorder="1" applyAlignment="1">
      <alignment vertical="center"/>
      <protection/>
    </xf>
    <xf numFmtId="0" fontId="6" fillId="0" borderId="44" xfId="48" applyFont="1" applyBorder="1" applyAlignment="1">
      <alignment vertical="center" wrapText="1"/>
      <protection/>
    </xf>
    <xf numFmtId="49" fontId="6" fillId="0" borderId="23" xfId="48" applyNumberFormat="1" applyFont="1" applyBorder="1" applyAlignment="1">
      <alignment horizontal="left" vertical="center"/>
      <protection/>
    </xf>
    <xf numFmtId="49" fontId="6" fillId="0" borderId="129" xfId="48" applyNumberFormat="1" applyFont="1" applyBorder="1" applyAlignment="1">
      <alignment horizontal="center" vertical="center" wrapText="1"/>
      <protection/>
    </xf>
    <xf numFmtId="3" fontId="6" fillId="0" borderId="129" xfId="48" applyNumberFormat="1" applyFont="1" applyFill="1" applyBorder="1" applyAlignment="1">
      <alignment vertical="center"/>
      <protection/>
    </xf>
    <xf numFmtId="3" fontId="6" fillId="0" borderId="60" xfId="48" applyNumberFormat="1" applyFont="1" applyFill="1" applyBorder="1" applyAlignment="1">
      <alignment vertical="center"/>
      <protection/>
    </xf>
    <xf numFmtId="0" fontId="6" fillId="0" borderId="46" xfId="48" applyFont="1" applyBorder="1" applyAlignment="1">
      <alignment vertical="center" wrapText="1"/>
      <protection/>
    </xf>
    <xf numFmtId="49" fontId="6" fillId="0" borderId="53" xfId="48" applyNumberFormat="1" applyFont="1" applyBorder="1" applyAlignment="1">
      <alignment horizontal="center" vertical="center" wrapText="1"/>
      <protection/>
    </xf>
    <xf numFmtId="3" fontId="6" fillId="0" borderId="98" xfId="48" applyNumberFormat="1" applyFont="1" applyFill="1" applyBorder="1" applyAlignment="1">
      <alignment vertical="center"/>
      <protection/>
    </xf>
    <xf numFmtId="0" fontId="6" fillId="0" borderId="52" xfId="48" applyFont="1" applyBorder="1" applyAlignment="1">
      <alignment vertical="center" wrapText="1"/>
      <protection/>
    </xf>
    <xf numFmtId="0" fontId="6" fillId="0" borderId="42" xfId="48" applyFont="1" applyBorder="1" applyAlignment="1">
      <alignment vertical="center" wrapText="1"/>
      <protection/>
    </xf>
    <xf numFmtId="49" fontId="6" fillId="0" borderId="112" xfId="48" applyNumberFormat="1" applyFont="1" applyBorder="1" applyAlignment="1">
      <alignment horizontal="center" vertical="center" wrapText="1"/>
      <protection/>
    </xf>
    <xf numFmtId="3" fontId="6" fillId="0" borderId="112" xfId="48" applyNumberFormat="1" applyFont="1" applyFill="1" applyBorder="1" applyAlignment="1">
      <alignment vertical="center"/>
      <protection/>
    </xf>
    <xf numFmtId="3" fontId="6" fillId="0" borderId="56" xfId="48" applyNumberFormat="1" applyFont="1" applyFill="1" applyBorder="1" applyAlignment="1">
      <alignment vertical="center"/>
      <protection/>
    </xf>
    <xf numFmtId="0" fontId="78" fillId="0" borderId="0" xfId="48" applyFont="1" applyBorder="1" applyAlignment="1">
      <alignment vertical="center"/>
      <protection/>
    </xf>
    <xf numFmtId="0" fontId="78" fillId="0" borderId="0" xfId="48" applyFont="1" applyBorder="1" applyAlignment="1">
      <alignment vertical="center"/>
      <protection/>
    </xf>
    <xf numFmtId="0" fontId="14" fillId="0" borderId="45" xfId="48" applyFont="1" applyBorder="1" applyAlignment="1">
      <alignment vertical="center"/>
      <protection/>
    </xf>
    <xf numFmtId="0" fontId="14" fillId="0" borderId="41" xfId="48" applyFont="1" applyBorder="1" applyAlignment="1">
      <alignment vertical="center"/>
      <protection/>
    </xf>
    <xf numFmtId="3" fontId="22" fillId="0" borderId="14" xfId="48" applyNumberFormat="1" applyFont="1" applyFill="1" applyBorder="1" applyAlignment="1">
      <alignment horizontal="center" vertical="center" wrapText="1"/>
      <protection/>
    </xf>
    <xf numFmtId="0" fontId="78" fillId="0" borderId="0" xfId="48" applyFont="1" applyBorder="1" applyAlignment="1">
      <alignment horizontal="center" vertical="center"/>
      <protection/>
    </xf>
    <xf numFmtId="3" fontId="78" fillId="0" borderId="0" xfId="48" applyNumberFormat="1" applyFont="1" applyBorder="1" applyAlignment="1">
      <alignment vertical="center"/>
      <protection/>
    </xf>
    <xf numFmtId="3" fontId="78" fillId="0" borderId="0" xfId="48" applyNumberFormat="1" applyFont="1" applyBorder="1" applyAlignment="1">
      <alignment vertical="center"/>
      <protection/>
    </xf>
    <xf numFmtId="0" fontId="6" fillId="0" borderId="0" xfId="48" applyFont="1" applyBorder="1" applyAlignment="1">
      <alignment horizontal="center" vertical="center" wrapText="1"/>
      <protection/>
    </xf>
    <xf numFmtId="0" fontId="7" fillId="0" borderId="0" xfId="48" applyFont="1" applyBorder="1" applyAlignment="1">
      <alignment horizontal="center" vertical="center" wrapText="1"/>
      <protection/>
    </xf>
    <xf numFmtId="0" fontId="10" fillId="0" borderId="0" xfId="48" applyFont="1" applyBorder="1" applyAlignment="1">
      <alignment vertical="center" wrapText="1"/>
      <protection/>
    </xf>
    <xf numFmtId="3" fontId="8" fillId="0" borderId="0" xfId="48" applyNumberFormat="1" applyFont="1" applyFill="1" applyBorder="1" applyAlignment="1">
      <alignment horizontal="center" vertical="center" wrapText="1"/>
      <protection/>
    </xf>
    <xf numFmtId="3" fontId="24" fillId="0" borderId="0" xfId="48" applyNumberFormat="1" applyFont="1" applyBorder="1" applyAlignment="1">
      <alignment horizontal="center" vertical="center"/>
      <protection/>
    </xf>
    <xf numFmtId="3" fontId="6" fillId="0" borderId="0" xfId="48" applyNumberFormat="1" applyFont="1" applyBorder="1" applyAlignment="1">
      <alignment horizontal="center" vertical="center"/>
      <protection/>
    </xf>
    <xf numFmtId="0" fontId="8" fillId="0" borderId="0" xfId="48" applyFont="1" applyBorder="1" applyAlignment="1">
      <alignment horizontal="left" vertical="center" wrapText="1"/>
      <protection/>
    </xf>
    <xf numFmtId="3" fontId="79" fillId="0" borderId="0" xfId="48" applyNumberFormat="1" applyFont="1" applyBorder="1" applyAlignment="1">
      <alignment horizontal="center" vertical="center"/>
      <protection/>
    </xf>
    <xf numFmtId="3" fontId="8" fillId="0" borderId="0" xfId="48" applyNumberFormat="1" applyFont="1" applyBorder="1" applyAlignment="1">
      <alignment horizontal="center" vertical="center"/>
      <protection/>
    </xf>
    <xf numFmtId="0" fontId="6" fillId="0" borderId="0" xfId="48" applyFont="1" applyFill="1" applyBorder="1" applyAlignment="1">
      <alignment horizontal="left"/>
      <protection/>
    </xf>
    <xf numFmtId="0" fontId="8" fillId="0" borderId="0" xfId="48" applyFont="1" applyFill="1" applyBorder="1" applyAlignment="1">
      <alignment horizontal="center" wrapText="1"/>
      <protection/>
    </xf>
    <xf numFmtId="0" fontId="8" fillId="0" borderId="0" xfId="48" applyFont="1" applyFill="1" applyBorder="1" applyAlignment="1">
      <alignment horizontal="center" vertical="center" wrapText="1"/>
      <protection/>
    </xf>
    <xf numFmtId="0" fontId="6" fillId="0" borderId="93" xfId="47" applyFont="1" applyBorder="1" applyAlignment="1" applyProtection="1">
      <alignment horizontal="left"/>
      <protection locked="0"/>
    </xf>
    <xf numFmtId="0" fontId="8" fillId="0" borderId="88" xfId="48" applyFont="1" applyFill="1" applyBorder="1" applyAlignment="1">
      <alignment horizontal="center" vertical="center" wrapText="1"/>
      <protection/>
    </xf>
    <xf numFmtId="0" fontId="6" fillId="0" borderId="102" xfId="47" applyFont="1" applyBorder="1" applyAlignment="1" applyProtection="1">
      <alignment horizontal="left"/>
      <protection locked="0"/>
    </xf>
    <xf numFmtId="0" fontId="8" fillId="0" borderId="130" xfId="48" applyFont="1" applyFill="1" applyBorder="1" applyAlignment="1">
      <alignment horizontal="center" wrapText="1"/>
      <protection/>
    </xf>
    <xf numFmtId="0" fontId="8" fillId="0" borderId="130" xfId="48" applyFont="1" applyFill="1" applyBorder="1" applyAlignment="1">
      <alignment horizontal="center" vertical="center" wrapText="1"/>
      <protection/>
    </xf>
    <xf numFmtId="0" fontId="8" fillId="0" borderId="69" xfId="48" applyFont="1" applyFill="1" applyBorder="1" applyAlignment="1">
      <alignment horizontal="center" vertical="center" wrapText="1"/>
      <protection/>
    </xf>
    <xf numFmtId="3" fontId="6" fillId="0" borderId="18" xfId="48" applyNumberFormat="1" applyFont="1" applyBorder="1" applyAlignment="1">
      <alignment vertical="center"/>
      <protection/>
    </xf>
    <xf numFmtId="3" fontId="6" fillId="0" borderId="88" xfId="48" applyNumberFormat="1" applyFont="1" applyBorder="1" applyAlignment="1">
      <alignment horizontal="center" vertical="center"/>
      <protection/>
    </xf>
    <xf numFmtId="3" fontId="6" fillId="0" borderId="69" xfId="48" applyNumberFormat="1" applyFont="1" applyBorder="1" applyAlignment="1">
      <alignment horizontal="center" vertical="center"/>
      <protection/>
    </xf>
    <xf numFmtId="3" fontId="6" fillId="0" borderId="22" xfId="48" applyNumberFormat="1" applyFont="1" applyBorder="1" applyAlignment="1">
      <alignment horizontal="center" vertical="center"/>
      <protection/>
    </xf>
    <xf numFmtId="3" fontId="24" fillId="0" borderId="22" xfId="48" applyNumberFormat="1" applyFont="1" applyBorder="1" applyAlignment="1">
      <alignment horizontal="center" vertical="center"/>
      <protection/>
    </xf>
    <xf numFmtId="3" fontId="24" fillId="0" borderId="136" xfId="48" applyNumberFormat="1" applyFont="1" applyBorder="1" applyAlignment="1">
      <alignment horizontal="center" vertical="center"/>
      <protection/>
    </xf>
    <xf numFmtId="3" fontId="24" fillId="0" borderId="100" xfId="48" applyNumberFormat="1" applyFont="1" applyBorder="1" applyAlignment="1">
      <alignment horizontal="center" vertical="center"/>
      <protection/>
    </xf>
    <xf numFmtId="3" fontId="79" fillId="0" borderId="22" xfId="48" applyNumberFormat="1" applyFont="1" applyBorder="1" applyAlignment="1">
      <alignment horizontal="center" vertical="center"/>
      <protection/>
    </xf>
    <xf numFmtId="3" fontId="8" fillId="0" borderId="36" xfId="48" applyNumberFormat="1" applyFont="1" applyBorder="1" applyAlignment="1">
      <alignment horizontal="center" vertical="center"/>
      <protection/>
    </xf>
    <xf numFmtId="3" fontId="6" fillId="0" borderId="112" xfId="48" applyNumberFormat="1" applyFont="1" applyBorder="1" applyAlignment="1">
      <alignment horizontal="center" vertical="center"/>
      <protection/>
    </xf>
    <xf numFmtId="3" fontId="6" fillId="0" borderId="137" xfId="48" applyNumberFormat="1" applyFont="1" applyBorder="1" applyAlignment="1">
      <alignment horizontal="center" vertical="center"/>
      <protection/>
    </xf>
    <xf numFmtId="0" fontId="14" fillId="0" borderId="0" xfId="48" applyFont="1" applyFill="1" applyBorder="1" applyAlignment="1">
      <alignment horizontal="left"/>
      <protection/>
    </xf>
    <xf numFmtId="0" fontId="22" fillId="0" borderId="0" xfId="48" applyFont="1" applyFill="1" applyBorder="1" applyAlignment="1">
      <alignment horizontal="center" vertical="center" wrapText="1"/>
      <protection/>
    </xf>
    <xf numFmtId="0" fontId="22" fillId="0" borderId="0" xfId="48" applyFont="1" applyFill="1" applyBorder="1" applyAlignment="1">
      <alignment horizontal="center" wrapText="1"/>
      <protection/>
    </xf>
    <xf numFmtId="0" fontId="14" fillId="0" borderId="93" xfId="47" applyFont="1" applyBorder="1" applyAlignment="1" applyProtection="1">
      <alignment horizontal="left"/>
      <protection locked="0"/>
    </xf>
    <xf numFmtId="0" fontId="6" fillId="0" borderId="104" xfId="48" applyFont="1" applyBorder="1" applyAlignment="1">
      <alignment horizontal="center" vertical="center" wrapText="1"/>
      <protection/>
    </xf>
    <xf numFmtId="0" fontId="7" fillId="0" borderId="94" xfId="48" applyFont="1" applyFill="1" applyBorder="1" applyAlignment="1">
      <alignment horizontal="left" vertical="center" wrapText="1"/>
      <protection/>
    </xf>
    <xf numFmtId="0" fontId="7" fillId="0" borderId="36" xfId="48" applyFont="1" applyFill="1" applyBorder="1" applyAlignment="1">
      <alignment horizontal="center" vertical="center" wrapText="1"/>
      <protection/>
    </xf>
    <xf numFmtId="0" fontId="7" fillId="0" borderId="113" xfId="48" applyFont="1" applyBorder="1" applyAlignment="1">
      <alignment horizontal="center" vertical="center" wrapText="1"/>
      <protection/>
    </xf>
    <xf numFmtId="49" fontId="8" fillId="0" borderId="11" xfId="48" applyNumberFormat="1" applyFont="1" applyFill="1" applyBorder="1" applyAlignment="1">
      <alignment horizontal="center" vertical="center" wrapText="1"/>
      <protection/>
    </xf>
    <xf numFmtId="49" fontId="8" fillId="0" borderId="92" xfId="48" applyNumberFormat="1" applyFont="1" applyFill="1" applyBorder="1" applyAlignment="1">
      <alignment horizontal="center" vertical="center" wrapText="1"/>
      <protection/>
    </xf>
    <xf numFmtId="3" fontId="8" fillId="0" borderId="47" xfId="48" applyNumberFormat="1" applyFont="1" applyFill="1" applyBorder="1" applyAlignment="1">
      <alignment horizontal="center" vertical="center" wrapText="1"/>
      <protection/>
    </xf>
    <xf numFmtId="3" fontId="8" fillId="0" borderId="11" xfId="48" applyNumberFormat="1" applyFont="1" applyFill="1" applyBorder="1" applyAlignment="1">
      <alignment horizontal="center" vertical="center" wrapText="1"/>
      <protection/>
    </xf>
    <xf numFmtId="0" fontId="8" fillId="0" borderId="103" xfId="48" applyFont="1" applyBorder="1" applyAlignment="1">
      <alignment vertical="center" wrapText="1"/>
      <protection/>
    </xf>
    <xf numFmtId="3" fontId="8" fillId="0" borderId="18" xfId="48" applyNumberFormat="1" applyFont="1" applyFill="1" applyBorder="1" applyAlignment="1">
      <alignment horizontal="center" vertical="center" wrapText="1"/>
      <protection/>
    </xf>
    <xf numFmtId="3" fontId="22" fillId="0" borderId="138" xfId="48" applyNumberFormat="1" applyFont="1" applyFill="1" applyBorder="1" applyAlignment="1">
      <alignment horizontal="center" vertical="center" wrapText="1"/>
      <protection/>
    </xf>
    <xf numFmtId="3" fontId="8" fillId="0" borderId="71" xfId="48" applyNumberFormat="1" applyFont="1" applyBorder="1" applyAlignment="1">
      <alignment horizontal="center" vertical="center"/>
      <protection/>
    </xf>
    <xf numFmtId="3" fontId="6" fillId="0" borderId="10" xfId="48" applyNumberFormat="1" applyFont="1" applyBorder="1" applyAlignment="1">
      <alignment horizontal="center" vertical="center"/>
      <protection/>
    </xf>
    <xf numFmtId="0" fontId="6" fillId="0" borderId="101" xfId="48" applyFont="1" applyBorder="1" applyAlignment="1">
      <alignment vertical="center" wrapText="1"/>
      <protection/>
    </xf>
    <xf numFmtId="49" fontId="6" fillId="0" borderId="109" xfId="48" applyNumberFormat="1" applyFont="1" applyBorder="1" applyAlignment="1">
      <alignment horizontal="left" vertical="center"/>
      <protection/>
    </xf>
    <xf numFmtId="49" fontId="6" fillId="0" borderId="18" xfId="48" applyNumberFormat="1" applyFont="1" applyBorder="1" applyAlignment="1">
      <alignment horizontal="center" vertical="center" wrapText="1"/>
      <protection/>
    </xf>
    <xf numFmtId="3" fontId="6" fillId="0" borderId="138" xfId="48" applyNumberFormat="1" applyFont="1" applyBorder="1" applyAlignment="1">
      <alignment horizontal="center" vertical="center"/>
      <protection/>
    </xf>
    <xf numFmtId="0" fontId="6" fillId="0" borderId="139" xfId="48" applyFont="1" applyBorder="1" applyAlignment="1">
      <alignment vertical="center" wrapText="1"/>
      <protection/>
    </xf>
    <xf numFmtId="0" fontId="6" fillId="0" borderId="93" xfId="48" applyFont="1" applyBorder="1" applyAlignment="1">
      <alignment vertical="center" wrapText="1"/>
      <protection/>
    </xf>
    <xf numFmtId="0" fontId="6" fillId="0" borderId="102" xfId="48" applyFont="1" applyBorder="1" applyAlignment="1">
      <alignment vertical="center" wrapText="1"/>
      <protection/>
    </xf>
    <xf numFmtId="49" fontId="6" fillId="0" borderId="70" xfId="48" applyNumberFormat="1" applyFont="1" applyBorder="1" applyAlignment="1">
      <alignment horizontal="center" vertical="center" wrapText="1"/>
      <protection/>
    </xf>
    <xf numFmtId="49" fontId="6" fillId="0" borderId="130" xfId="48" applyNumberFormat="1" applyFont="1" applyBorder="1" applyAlignment="1">
      <alignment horizontal="center" vertical="center" wrapText="1"/>
      <protection/>
    </xf>
    <xf numFmtId="3" fontId="6" fillId="0" borderId="130" xfId="48" applyNumberFormat="1" applyFont="1" applyBorder="1" applyAlignment="1">
      <alignment vertical="center"/>
      <protection/>
    </xf>
    <xf numFmtId="3" fontId="24" fillId="0" borderId="42" xfId="48" applyNumberFormat="1" applyFont="1" applyBorder="1" applyAlignment="1">
      <alignment horizontal="right" vertical="center" wrapText="1"/>
      <protection/>
    </xf>
    <xf numFmtId="3" fontId="24" fillId="0" borderId="43" xfId="48" applyNumberFormat="1" applyFont="1" applyBorder="1" applyAlignment="1">
      <alignment horizontal="right" vertical="center" wrapText="1"/>
      <protection/>
    </xf>
    <xf numFmtId="3" fontId="24" fillId="0" borderId="44" xfId="48" applyNumberFormat="1" applyFont="1" applyBorder="1" applyAlignment="1">
      <alignment horizontal="right" vertical="center" wrapText="1"/>
      <protection/>
    </xf>
    <xf numFmtId="3" fontId="24" fillId="0" borderId="71" xfId="48" applyNumberFormat="1" applyFont="1" applyBorder="1" applyAlignment="1">
      <alignment horizontal="right" vertical="center" wrapText="1"/>
      <protection/>
    </xf>
    <xf numFmtId="3" fontId="6" fillId="0" borderId="44" xfId="48" applyNumberFormat="1" applyFont="1" applyBorder="1" applyAlignment="1">
      <alignment horizontal="right" vertical="center" wrapText="1"/>
      <protection/>
    </xf>
    <xf numFmtId="3" fontId="6" fillId="0" borderId="71" xfId="48" applyNumberFormat="1" applyFont="1" applyBorder="1" applyAlignment="1">
      <alignment horizontal="right" vertical="center" wrapText="1"/>
      <protection/>
    </xf>
    <xf numFmtId="3" fontId="6" fillId="0" borderId="71" xfId="48" applyNumberFormat="1" applyFont="1" applyFill="1" applyBorder="1" applyAlignment="1">
      <alignment horizontal="right" vertical="center" wrapText="1"/>
      <protection/>
    </xf>
    <xf numFmtId="3" fontId="6" fillId="0" borderId="25" xfId="48" applyNumberFormat="1" applyFont="1" applyBorder="1" applyAlignment="1">
      <alignment horizontal="right" vertical="center" wrapText="1"/>
      <protection/>
    </xf>
    <xf numFmtId="3" fontId="6" fillId="0" borderId="10" xfId="48" applyNumberFormat="1" applyFont="1" applyBorder="1" applyAlignment="1">
      <alignment horizontal="right" vertical="center" wrapText="1"/>
      <protection/>
    </xf>
    <xf numFmtId="3" fontId="24" fillId="0" borderId="58" xfId="48" applyNumberFormat="1" applyFont="1" applyBorder="1" applyAlignment="1">
      <alignment horizontal="right" vertical="center" wrapText="1"/>
      <protection/>
    </xf>
    <xf numFmtId="3" fontId="24" fillId="0" borderId="90" xfId="48" applyNumberFormat="1" applyFont="1" applyBorder="1" applyAlignment="1">
      <alignment horizontal="right" vertical="center" wrapText="1"/>
      <protection/>
    </xf>
    <xf numFmtId="3" fontId="24" fillId="0" borderId="28" xfId="48" applyNumberFormat="1" applyFont="1" applyBorder="1" applyAlignment="1">
      <alignment horizontal="right" vertical="center" wrapText="1"/>
      <protection/>
    </xf>
    <xf numFmtId="3" fontId="24" fillId="0" borderId="10" xfId="48" applyNumberFormat="1" applyFont="1" applyBorder="1" applyAlignment="1">
      <alignment horizontal="right" vertical="center" wrapText="1"/>
      <protection/>
    </xf>
    <xf numFmtId="3" fontId="24" fillId="0" borderId="25" xfId="48" applyNumberFormat="1" applyFont="1" applyBorder="1" applyAlignment="1">
      <alignment horizontal="right" vertical="center" wrapText="1"/>
      <protection/>
    </xf>
    <xf numFmtId="3" fontId="7" fillId="0" borderId="113" xfId="48" applyNumberFormat="1" applyFont="1" applyFill="1" applyBorder="1" applyAlignment="1">
      <alignment horizontal="center" vertical="center" wrapText="1"/>
      <protection/>
    </xf>
    <xf numFmtId="3" fontId="7" fillId="0" borderId="88" xfId="48" applyNumberFormat="1" applyFont="1" applyFill="1" applyBorder="1" applyAlignment="1">
      <alignment horizontal="center" vertical="center" wrapText="1"/>
      <protection/>
    </xf>
    <xf numFmtId="3" fontId="8" fillId="0" borderId="71" xfId="48" applyNumberFormat="1" applyFont="1" applyBorder="1" applyAlignment="1">
      <alignment horizontal="right" vertical="center" wrapText="1"/>
      <protection/>
    </xf>
    <xf numFmtId="0" fontId="8" fillId="0" borderId="49" xfId="48" applyFont="1" applyBorder="1" applyAlignment="1">
      <alignment vertical="center" wrapText="1"/>
      <protection/>
    </xf>
    <xf numFmtId="3" fontId="87" fillId="0" borderId="44" xfId="48" applyNumberFormat="1" applyFont="1" applyBorder="1" applyAlignment="1">
      <alignment horizontal="center" vertical="center"/>
      <protection/>
    </xf>
    <xf numFmtId="0" fontId="6" fillId="0" borderId="49" xfId="48" applyFont="1" applyBorder="1" applyAlignment="1">
      <alignment vertical="center" wrapText="1"/>
      <protection/>
    </xf>
    <xf numFmtId="0" fontId="6" fillId="0" borderId="89" xfId="48" applyFont="1" applyBorder="1" applyAlignment="1">
      <alignment horizontal="center" vertical="center"/>
      <protection/>
    </xf>
    <xf numFmtId="49" fontId="6" fillId="0" borderId="58" xfId="48" applyNumberFormat="1" applyFont="1" applyBorder="1" applyAlignment="1">
      <alignment horizontal="center" vertical="center"/>
      <protection/>
    </xf>
    <xf numFmtId="3" fontId="24" fillId="0" borderId="90" xfId="48" applyNumberFormat="1" applyFont="1" applyBorder="1" applyAlignment="1">
      <alignment horizontal="center" vertical="center"/>
      <protection/>
    </xf>
    <xf numFmtId="3" fontId="24" fillId="0" borderId="10" xfId="48" applyNumberFormat="1" applyFont="1" applyBorder="1" applyAlignment="1">
      <alignment horizontal="center" vertical="center"/>
      <protection/>
    </xf>
    <xf numFmtId="0" fontId="6" fillId="0" borderId="108" xfId="48" applyFont="1" applyBorder="1" applyAlignment="1">
      <alignment horizontal="center" vertical="center"/>
      <protection/>
    </xf>
    <xf numFmtId="3" fontId="87" fillId="0" borderId="22" xfId="48" applyNumberFormat="1" applyFont="1" applyBorder="1" applyAlignment="1">
      <alignment horizontal="center" vertical="center"/>
      <protection/>
    </xf>
    <xf numFmtId="3" fontId="6" fillId="0" borderId="113" xfId="48" applyNumberFormat="1" applyFont="1" applyBorder="1" applyAlignment="1">
      <alignment horizontal="center" vertical="center"/>
      <protection/>
    </xf>
    <xf numFmtId="3" fontId="6" fillId="0" borderId="23" xfId="48" applyNumberFormat="1" applyFont="1" applyBorder="1" applyAlignment="1">
      <alignment horizontal="center" vertical="center"/>
      <protection/>
    </xf>
    <xf numFmtId="3" fontId="79" fillId="0" borderId="21" xfId="48" applyNumberFormat="1" applyFont="1" applyBorder="1" applyAlignment="1">
      <alignment horizontal="center" vertical="center"/>
      <protection/>
    </xf>
    <xf numFmtId="0" fontId="8" fillId="0" borderId="14" xfId="48" applyFont="1" applyBorder="1" applyAlignment="1">
      <alignment horizontal="left" vertical="center" wrapText="1"/>
      <protection/>
    </xf>
    <xf numFmtId="0" fontId="12" fillId="0" borderId="113" xfId="0" applyFont="1" applyFill="1" applyBorder="1" applyAlignment="1" applyProtection="1">
      <alignment horizontal="left" vertical="center"/>
      <protection locked="0"/>
    </xf>
    <xf numFmtId="0" fontId="80" fillId="0" borderId="30" xfId="0" applyFont="1" applyFill="1" applyBorder="1" applyAlignment="1" applyProtection="1">
      <alignment horizontal="center" vertical="center"/>
      <protection locked="0"/>
    </xf>
    <xf numFmtId="0" fontId="82" fillId="0" borderId="44" xfId="0" applyFont="1" applyFill="1" applyBorder="1" applyAlignment="1" applyProtection="1">
      <alignment horizontal="center" vertical="center"/>
      <protection/>
    </xf>
    <xf numFmtId="0" fontId="85" fillId="0" borderId="71" xfId="0" applyFont="1" applyBorder="1" applyAlignment="1">
      <alignment horizontal="left" vertical="center"/>
    </xf>
    <xf numFmtId="3" fontId="12" fillId="0" borderId="90" xfId="50" applyNumberFormat="1" applyFont="1" applyBorder="1" applyAlignment="1" applyProtection="1">
      <alignment horizontal="left" vertical="center" wrapText="1"/>
      <protection locked="0"/>
    </xf>
    <xf numFmtId="3" fontId="12" fillId="0" borderId="89" xfId="50" applyNumberFormat="1" applyFont="1" applyBorder="1" applyAlignment="1" applyProtection="1">
      <alignment horizontal="center" vertical="center"/>
      <protection locked="0"/>
    </xf>
    <xf numFmtId="3" fontId="5" fillId="0" borderId="0" xfId="47" applyNumberFormat="1" applyFont="1" applyAlignment="1">
      <alignment horizontal="center" vertical="center"/>
      <protection/>
    </xf>
    <xf numFmtId="0" fontId="0" fillId="0" borderId="0" xfId="0" applyFill="1" applyAlignment="1" applyProtection="1">
      <alignment vertical="center"/>
      <protection locked="0"/>
    </xf>
    <xf numFmtId="4" fontId="6" fillId="0" borderId="41" xfId="47" applyNumberFormat="1" applyFont="1" applyBorder="1" applyAlignment="1" applyProtection="1">
      <alignment horizontal="right" vertical="center" indent="1"/>
      <protection locked="0"/>
    </xf>
    <xf numFmtId="4" fontId="6" fillId="0" borderId="113" xfId="47" applyNumberFormat="1" applyFont="1" applyBorder="1" applyAlignment="1" applyProtection="1">
      <alignment horizontal="right" vertical="center" indent="1"/>
      <protection locked="0"/>
    </xf>
    <xf numFmtId="3" fontId="6" fillId="0" borderId="44" xfId="47" applyNumberFormat="1" applyFont="1" applyBorder="1" applyAlignment="1" applyProtection="1">
      <alignment horizontal="left" vertical="top" wrapText="1"/>
      <protection locked="0"/>
    </xf>
    <xf numFmtId="4" fontId="6" fillId="0" borderId="91" xfId="47" applyNumberFormat="1" applyFont="1" applyBorder="1" applyAlignment="1" applyProtection="1">
      <alignment horizontal="right" vertical="center" indent="1"/>
      <protection locked="0"/>
    </xf>
    <xf numFmtId="3" fontId="0" fillId="0" borderId="0" xfId="0" applyNumberFormat="1" applyAlignment="1">
      <alignment/>
    </xf>
    <xf numFmtId="49" fontId="6" fillId="0" borderId="43" xfId="47" applyNumberFormat="1" applyFont="1" applyBorder="1" applyAlignment="1" applyProtection="1">
      <alignment horizontal="left" vertical="center" wrapText="1" indent="1" readingOrder="1"/>
      <protection locked="0"/>
    </xf>
    <xf numFmtId="0" fontId="6" fillId="0" borderId="140" xfId="47" applyFont="1" applyFill="1" applyBorder="1" applyAlignment="1" applyProtection="1">
      <alignment horizontal="center" vertical="center"/>
      <protection locked="0"/>
    </xf>
    <xf numFmtId="0" fontId="6" fillId="0" borderId="93" xfId="47" applyFont="1" applyFill="1" applyBorder="1" applyAlignment="1" applyProtection="1">
      <alignment horizontal="left" vertical="center" wrapText="1" indent="1" readingOrder="1"/>
      <protection locked="0"/>
    </xf>
    <xf numFmtId="3" fontId="6" fillId="0" borderId="0" xfId="47" applyNumberFormat="1" applyFont="1" applyFill="1" applyAlignment="1" applyProtection="1">
      <alignment horizontal="right" vertical="center"/>
      <protection locked="0"/>
    </xf>
    <xf numFmtId="0" fontId="6" fillId="0" borderId="114" xfId="47" applyFont="1" applyFill="1" applyBorder="1" applyAlignment="1" applyProtection="1">
      <alignment horizontal="left" vertical="center" wrapText="1" readingOrder="1"/>
      <protection locked="0"/>
    </xf>
    <xf numFmtId="0" fontId="10" fillId="0" borderId="98" xfId="47" applyFont="1" applyBorder="1" applyAlignment="1" applyProtection="1">
      <alignment horizontal="center" vertical="center" wrapText="1"/>
      <protection locked="0"/>
    </xf>
    <xf numFmtId="3" fontId="6" fillId="36" borderId="59" xfId="47" applyNumberFormat="1" applyFont="1" applyFill="1" applyBorder="1" applyAlignment="1" applyProtection="1">
      <alignment horizontal="right" vertical="center"/>
      <protection locked="0"/>
    </xf>
    <xf numFmtId="3" fontId="6" fillId="36" borderId="44" xfId="47" applyNumberFormat="1" applyFont="1" applyFill="1" applyBorder="1" applyAlignment="1" applyProtection="1">
      <alignment horizontal="right" vertical="center"/>
      <protection locked="0"/>
    </xf>
    <xf numFmtId="3" fontId="6" fillId="44" borderId="44" xfId="47" applyNumberFormat="1" applyFont="1" applyFill="1" applyBorder="1" applyAlignment="1">
      <alignment horizontal="right" vertical="center"/>
      <protection/>
    </xf>
    <xf numFmtId="3" fontId="6" fillId="36" borderId="71" xfId="47" applyNumberFormat="1" applyFont="1" applyFill="1" applyBorder="1" applyAlignment="1" applyProtection="1">
      <alignment horizontal="right" vertical="center"/>
      <protection locked="0"/>
    </xf>
    <xf numFmtId="3" fontId="6" fillId="36" borderId="141" xfId="47" applyNumberFormat="1" applyFont="1" applyFill="1" applyBorder="1" applyAlignment="1" applyProtection="1">
      <alignment horizontal="right" vertical="center"/>
      <protection locked="0"/>
    </xf>
    <xf numFmtId="3" fontId="6" fillId="36" borderId="142" xfId="47" applyNumberFormat="1" applyFont="1" applyFill="1" applyBorder="1" applyAlignment="1" applyProtection="1">
      <alignment horizontal="right" vertical="center"/>
      <protection locked="0"/>
    </xf>
    <xf numFmtId="3" fontId="6" fillId="44" borderId="46" xfId="47" applyNumberFormat="1" applyFont="1" applyFill="1" applyBorder="1" applyAlignment="1">
      <alignment horizontal="right" vertical="center"/>
      <protection/>
    </xf>
    <xf numFmtId="3" fontId="6" fillId="36" borderId="143" xfId="47" applyNumberFormat="1" applyFont="1" applyFill="1" applyBorder="1" applyAlignment="1" applyProtection="1">
      <alignment horizontal="right" vertical="center"/>
      <protection locked="0"/>
    </xf>
    <xf numFmtId="3" fontId="6" fillId="0" borderId="56" xfId="47" applyNumberFormat="1" applyFont="1" applyBorder="1" applyAlignment="1" applyProtection="1">
      <alignment horizontal="right" vertical="center"/>
      <protection locked="0"/>
    </xf>
    <xf numFmtId="3" fontId="6" fillId="0" borderId="42" xfId="47" applyNumberFormat="1" applyFont="1" applyBorder="1" applyAlignment="1" applyProtection="1">
      <alignment horizontal="right" vertical="center"/>
      <protection locked="0"/>
    </xf>
    <xf numFmtId="3" fontId="6" fillId="0" borderId="144" xfId="47" applyNumberFormat="1" applyFont="1" applyFill="1" applyBorder="1" applyAlignment="1">
      <alignment horizontal="right" vertical="center"/>
      <protection/>
    </xf>
    <xf numFmtId="3" fontId="6" fillId="0" borderId="43" xfId="47" applyNumberFormat="1" applyFont="1" applyBorder="1" applyAlignment="1" applyProtection="1">
      <alignment horizontal="right" vertical="center"/>
      <protection locked="0"/>
    </xf>
    <xf numFmtId="3" fontId="6" fillId="36" borderId="60" xfId="47" applyNumberFormat="1" applyFont="1" applyFill="1" applyBorder="1" applyAlignment="1" applyProtection="1">
      <alignment horizontal="right" vertical="center"/>
      <protection locked="0"/>
    </xf>
    <xf numFmtId="3" fontId="6" fillId="36" borderId="46" xfId="47" applyNumberFormat="1" applyFont="1" applyFill="1" applyBorder="1" applyAlignment="1" applyProtection="1">
      <alignment horizontal="right" vertical="center"/>
      <protection locked="0"/>
    </xf>
    <xf numFmtId="3" fontId="6" fillId="44" borderId="142" xfId="47" applyNumberFormat="1" applyFont="1" applyFill="1" applyBorder="1" applyAlignment="1">
      <alignment horizontal="right" vertical="center"/>
      <protection/>
    </xf>
    <xf numFmtId="3" fontId="6" fillId="36" borderId="91" xfId="47" applyNumberFormat="1" applyFont="1" applyFill="1" applyBorder="1" applyAlignment="1" applyProtection="1">
      <alignment horizontal="right" vertical="center"/>
      <protection locked="0"/>
    </xf>
    <xf numFmtId="3" fontId="6" fillId="0" borderId="66" xfId="47" applyNumberFormat="1" applyFont="1" applyBorder="1" applyAlignment="1" applyProtection="1">
      <alignment horizontal="right" vertical="center"/>
      <protection locked="0"/>
    </xf>
    <xf numFmtId="3" fontId="6" fillId="0" borderId="116" xfId="47" applyNumberFormat="1" applyFont="1" applyBorder="1" applyAlignment="1" applyProtection="1">
      <alignment horizontal="right" vertical="center"/>
      <protection locked="0"/>
    </xf>
    <xf numFmtId="3" fontId="6" fillId="0" borderId="116" xfId="47" applyNumberFormat="1" applyFont="1" applyFill="1" applyBorder="1" applyAlignment="1">
      <alignment horizontal="right" vertical="center"/>
      <protection/>
    </xf>
    <xf numFmtId="3" fontId="6" fillId="0" borderId="106" xfId="47" applyNumberFormat="1" applyFont="1" applyBorder="1" applyAlignment="1" applyProtection="1">
      <alignment horizontal="right" vertical="center"/>
      <protection locked="0"/>
    </xf>
    <xf numFmtId="3" fontId="6" fillId="0" borderId="98" xfId="47" applyNumberFormat="1" applyFont="1" applyFill="1" applyBorder="1" applyAlignment="1" applyProtection="1">
      <alignment horizontal="right" vertical="center"/>
      <protection locked="0"/>
    </xf>
    <xf numFmtId="3" fontId="6" fillId="0" borderId="52" xfId="47" applyNumberFormat="1" applyFont="1" applyFill="1" applyBorder="1" applyAlignment="1" applyProtection="1">
      <alignment horizontal="right" vertical="center"/>
      <protection locked="0"/>
    </xf>
    <xf numFmtId="3" fontId="6" fillId="0" borderId="52" xfId="47" applyNumberFormat="1" applyFont="1" applyFill="1" applyBorder="1" applyAlignment="1">
      <alignment horizontal="right" vertical="center"/>
      <protection/>
    </xf>
    <xf numFmtId="3" fontId="6" fillId="0" borderId="114" xfId="47" applyNumberFormat="1" applyFont="1" applyFill="1" applyBorder="1" applyAlignment="1" applyProtection="1">
      <alignment horizontal="right" vertical="center"/>
      <protection locked="0"/>
    </xf>
    <xf numFmtId="0" fontId="6" fillId="0" borderId="0" xfId="47" applyFont="1" applyFill="1" applyAlignment="1">
      <alignment horizontal="right" vertical="center"/>
      <protection/>
    </xf>
    <xf numFmtId="0" fontId="6" fillId="0" borderId="52" xfId="47" applyFont="1" applyFill="1" applyBorder="1" applyAlignment="1">
      <alignment horizontal="right" vertical="center"/>
      <protection/>
    </xf>
    <xf numFmtId="0" fontId="6" fillId="0" borderId="98" xfId="47" applyFont="1" applyFill="1" applyBorder="1" applyAlignment="1">
      <alignment horizontal="right" vertical="center"/>
      <protection/>
    </xf>
    <xf numFmtId="3" fontId="6" fillId="0" borderId="120" xfId="47" applyNumberFormat="1" applyFont="1" applyBorder="1" applyAlignment="1" applyProtection="1">
      <alignment horizontal="right" vertical="center"/>
      <protection locked="0"/>
    </xf>
    <xf numFmtId="3" fontId="6" fillId="0" borderId="32" xfId="47" applyNumberFormat="1" applyFont="1" applyBorder="1" applyAlignment="1" applyProtection="1">
      <alignment horizontal="right" vertical="center"/>
      <protection locked="0"/>
    </xf>
    <xf numFmtId="3" fontId="6" fillId="0" borderId="32" xfId="47" applyNumberFormat="1" applyFont="1" applyFill="1" applyBorder="1" applyAlignment="1">
      <alignment horizontal="right" vertical="center"/>
      <protection/>
    </xf>
    <xf numFmtId="3" fontId="6" fillId="0" borderId="33" xfId="47" applyNumberFormat="1" applyFont="1" applyBorder="1" applyAlignment="1" applyProtection="1">
      <alignment horizontal="right" vertical="center"/>
      <protection locked="0"/>
    </xf>
    <xf numFmtId="174" fontId="6" fillId="0" borderId="0" xfId="47" applyNumberFormat="1" applyFont="1" applyAlignment="1">
      <alignment vertical="center"/>
      <protection/>
    </xf>
    <xf numFmtId="0" fontId="78" fillId="0" borderId="0" xfId="47" applyFont="1" applyAlignment="1" applyProtection="1">
      <alignment vertical="center" wrapText="1"/>
      <protection locked="0"/>
    </xf>
    <xf numFmtId="0" fontId="78" fillId="0" borderId="0" xfId="47" applyFont="1" applyBorder="1" applyAlignment="1">
      <alignment vertical="center"/>
      <protection/>
    </xf>
    <xf numFmtId="0" fontId="73" fillId="0" borderId="0" xfId="0" applyFont="1" applyAlignment="1">
      <alignment/>
    </xf>
    <xf numFmtId="0" fontId="8" fillId="0" borderId="0" xfId="47" applyFont="1" applyAlignment="1" applyProtection="1">
      <alignment vertical="center"/>
      <protection locked="0"/>
    </xf>
    <xf numFmtId="0" fontId="78" fillId="0" borderId="0" xfId="47" applyFont="1" applyBorder="1" applyAlignment="1" applyProtection="1">
      <alignment vertical="center"/>
      <protection locked="0"/>
    </xf>
    <xf numFmtId="0" fontId="14" fillId="0" borderId="0" xfId="0" applyFont="1" applyAlignment="1">
      <alignment/>
    </xf>
    <xf numFmtId="0" fontId="88" fillId="0" borderId="44" xfId="48" applyFont="1" applyBorder="1" applyAlignment="1">
      <alignment vertical="center" wrapText="1"/>
      <protection/>
    </xf>
    <xf numFmtId="0" fontId="10" fillId="0" borderId="44" xfId="48" applyFont="1" applyBorder="1" applyAlignment="1">
      <alignment vertical="center" wrapText="1"/>
      <protection/>
    </xf>
    <xf numFmtId="0" fontId="10" fillId="0" borderId="44" xfId="48" applyFont="1" applyBorder="1" applyAlignment="1">
      <alignment horizontal="right" vertical="center" wrapText="1"/>
      <protection/>
    </xf>
    <xf numFmtId="0" fontId="89" fillId="0" borderId="42" xfId="48" applyFont="1" applyFill="1" applyBorder="1" applyAlignment="1">
      <alignment horizontal="left" vertical="center"/>
      <protection/>
    </xf>
    <xf numFmtId="49" fontId="8" fillId="0" borderId="42" xfId="48" applyNumberFormat="1" applyFont="1" applyFill="1" applyBorder="1" applyAlignment="1">
      <alignment horizontal="center" vertical="center" wrapText="1"/>
      <protection/>
    </xf>
    <xf numFmtId="3" fontId="8" fillId="0" borderId="42" xfId="48" applyNumberFormat="1" applyFont="1" applyFill="1" applyBorder="1" applyAlignment="1">
      <alignment horizontal="center" vertical="center" wrapText="1"/>
      <protection/>
    </xf>
    <xf numFmtId="0" fontId="6" fillId="0" borderId="0" xfId="48" applyFont="1" applyBorder="1" applyAlignment="1">
      <alignment vertical="center"/>
      <protection/>
    </xf>
    <xf numFmtId="0" fontId="8" fillId="0" borderId="44" xfId="48" applyFont="1" applyBorder="1" applyAlignment="1">
      <alignment vertical="center" wrapText="1"/>
      <protection/>
    </xf>
    <xf numFmtId="3" fontId="8" fillId="0" borderId="44" xfId="48" applyNumberFormat="1" applyFont="1" applyFill="1" applyBorder="1" applyAlignment="1">
      <alignment horizontal="center" vertical="center" wrapText="1"/>
      <protection/>
    </xf>
    <xf numFmtId="49" fontId="8" fillId="0" borderId="44" xfId="48" applyNumberFormat="1" applyFont="1" applyBorder="1" applyAlignment="1">
      <alignment horizontal="center" vertical="center" wrapText="1"/>
      <protection/>
    </xf>
    <xf numFmtId="0" fontId="6" fillId="0" borderId="44" xfId="48" applyFont="1" applyBorder="1" applyAlignment="1">
      <alignment vertical="center" wrapText="1"/>
      <protection/>
    </xf>
    <xf numFmtId="0" fontId="6" fillId="0" borderId="44" xfId="48" applyFont="1" applyBorder="1" applyAlignment="1">
      <alignment horizontal="center" vertical="center"/>
      <protection/>
    </xf>
    <xf numFmtId="49" fontId="6" fillId="0" borderId="44" xfId="48" applyNumberFormat="1" applyFont="1" applyBorder="1" applyAlignment="1">
      <alignment horizontal="center" vertical="center"/>
      <protection/>
    </xf>
    <xf numFmtId="3" fontId="78" fillId="0" borderId="44" xfId="48" applyNumberFormat="1" applyFont="1" applyBorder="1" applyAlignment="1">
      <alignment horizontal="center" vertical="center"/>
      <protection/>
    </xf>
    <xf numFmtId="3" fontId="78" fillId="0" borderId="44" xfId="48" applyNumberFormat="1" applyFont="1" applyBorder="1" applyAlignment="1">
      <alignment vertical="center"/>
      <protection/>
    </xf>
    <xf numFmtId="3" fontId="6" fillId="0" borderId="44" xfId="48" applyNumberFormat="1" applyFont="1" applyBorder="1" applyAlignment="1">
      <alignment horizontal="center" vertical="center"/>
      <protection/>
    </xf>
    <xf numFmtId="3" fontId="6" fillId="0" borderId="44" xfId="48" applyNumberFormat="1" applyFont="1" applyBorder="1" applyAlignment="1">
      <alignment vertical="center"/>
      <protection/>
    </xf>
    <xf numFmtId="3" fontId="78" fillId="0" borderId="44" xfId="48" applyNumberFormat="1" applyFont="1" applyFill="1" applyBorder="1" applyAlignment="1">
      <alignment horizontal="center" vertical="center"/>
      <protection/>
    </xf>
    <xf numFmtId="3" fontId="6" fillId="0" borderId="44" xfId="48" applyNumberFormat="1" applyFont="1" applyFill="1" applyBorder="1" applyAlignment="1">
      <alignment horizontal="center" vertical="center"/>
      <protection/>
    </xf>
    <xf numFmtId="0" fontId="6" fillId="0" borderId="44" xfId="48" applyFont="1" applyBorder="1" applyAlignment="1">
      <alignment horizontal="center" vertical="center" wrapText="1"/>
      <protection/>
    </xf>
    <xf numFmtId="0" fontId="78" fillId="0" borderId="0" xfId="47" applyFont="1" applyAlignment="1">
      <alignment horizontal="left" vertical="center"/>
      <protection/>
    </xf>
    <xf numFmtId="0" fontId="78" fillId="0" borderId="0" xfId="47" applyFont="1" applyAlignment="1">
      <alignment horizontal="right" vertical="center"/>
      <protection/>
    </xf>
    <xf numFmtId="0" fontId="78" fillId="0" borderId="0" xfId="47" applyFont="1" applyFill="1" applyAlignment="1">
      <alignment horizontal="left" vertical="center"/>
      <protection/>
    </xf>
    <xf numFmtId="0" fontId="78" fillId="0" borderId="0" xfId="47" applyFont="1" applyFill="1" applyAlignment="1">
      <alignment horizontal="right" vertical="center"/>
      <protection/>
    </xf>
    <xf numFmtId="0" fontId="78" fillId="0" borderId="0" xfId="48" applyFont="1" applyBorder="1" applyAlignment="1">
      <alignment vertical="center" wrapText="1"/>
      <protection/>
    </xf>
    <xf numFmtId="3" fontId="6" fillId="0" borderId="90" xfId="47" applyNumberFormat="1" applyFont="1" applyBorder="1" applyAlignment="1" applyProtection="1">
      <alignment horizontal="right" vertical="center"/>
      <protection locked="0"/>
    </xf>
    <xf numFmtId="3" fontId="6" fillId="0" borderId="71" xfId="47" applyNumberFormat="1" applyFont="1" applyBorder="1" applyAlignment="1" applyProtection="1">
      <alignment horizontal="right" vertical="center"/>
      <protection locked="0"/>
    </xf>
    <xf numFmtId="3" fontId="6" fillId="0" borderId="14" xfId="47" applyNumberFormat="1" applyFont="1" applyBorder="1" applyAlignment="1" applyProtection="1">
      <alignment horizontal="right" vertical="center"/>
      <protection hidden="1"/>
    </xf>
    <xf numFmtId="3" fontId="6" fillId="0" borderId="91" xfId="47" applyNumberFormat="1" applyFont="1" applyBorder="1" applyAlignment="1" applyProtection="1">
      <alignment horizontal="right" vertical="center"/>
      <protection locked="0"/>
    </xf>
    <xf numFmtId="3" fontId="6" fillId="0" borderId="14" xfId="47" applyNumberFormat="1" applyFont="1" applyBorder="1" applyAlignment="1" applyProtection="1">
      <alignment horizontal="right" vertical="center" indent="1"/>
      <protection locked="0"/>
    </xf>
    <xf numFmtId="0" fontId="78" fillId="0" borderId="0" xfId="47" applyFont="1" applyProtection="1">
      <alignment/>
      <protection locked="0"/>
    </xf>
    <xf numFmtId="4" fontId="78" fillId="0" borderId="0" xfId="47" applyNumberFormat="1" applyFont="1" applyProtection="1">
      <alignment/>
      <protection locked="0"/>
    </xf>
    <xf numFmtId="0" fontId="78" fillId="0" borderId="0" xfId="47" applyFont="1">
      <alignment/>
      <protection/>
    </xf>
    <xf numFmtId="4" fontId="78" fillId="0" borderId="0" xfId="47" applyNumberFormat="1" applyFont="1">
      <alignment/>
      <protection/>
    </xf>
    <xf numFmtId="0" fontId="0" fillId="0" borderId="0" xfId="0" applyAlignment="1" applyProtection="1">
      <alignment horizontal="left" vertical="top"/>
      <protection locked="0"/>
    </xf>
    <xf numFmtId="4" fontId="0" fillId="0" borderId="0" xfId="0" applyNumberFormat="1" applyAlignment="1" applyProtection="1">
      <alignment horizontal="right" vertical="top"/>
      <protection locked="0"/>
    </xf>
    <xf numFmtId="0" fontId="6" fillId="0" borderId="0" xfId="48" applyFont="1" applyBorder="1" applyAlignment="1">
      <alignment vertical="center" wrapText="1"/>
      <protection/>
    </xf>
    <xf numFmtId="49" fontId="6" fillId="0" borderId="0" xfId="48" applyNumberFormat="1" applyFont="1" applyBorder="1" applyAlignment="1">
      <alignment vertical="center"/>
      <protection/>
    </xf>
    <xf numFmtId="3" fontId="6" fillId="0" borderId="0" xfId="48" applyNumberFormat="1" applyFont="1" applyFill="1" applyBorder="1" applyAlignment="1">
      <alignment vertical="center"/>
      <protection/>
    </xf>
    <xf numFmtId="0" fontId="6" fillId="0" borderId="0" xfId="48" applyFont="1" applyFill="1" applyBorder="1" applyAlignment="1">
      <alignment vertical="center"/>
      <protection/>
    </xf>
    <xf numFmtId="4" fontId="6" fillId="0" borderId="0" xfId="48" applyNumberFormat="1" applyFont="1" applyBorder="1" applyAlignment="1">
      <alignment vertical="center"/>
      <protection/>
    </xf>
    <xf numFmtId="0" fontId="80" fillId="38" borderId="61" xfId="0" applyFont="1" applyFill="1" applyBorder="1" applyAlignment="1" applyProtection="1">
      <alignment horizontal="center" vertical="center"/>
      <protection locked="0"/>
    </xf>
    <xf numFmtId="0" fontId="82" fillId="38" borderId="57" xfId="0" applyFont="1" applyFill="1" applyBorder="1" applyAlignment="1" applyProtection="1">
      <alignment horizontal="center" vertical="center"/>
      <protection/>
    </xf>
    <xf numFmtId="0" fontId="82" fillId="38" borderId="54" xfId="0" applyFont="1" applyFill="1" applyBorder="1" applyAlignment="1" applyProtection="1">
      <alignment horizontal="center" vertical="center"/>
      <protection/>
    </xf>
    <xf numFmtId="0" fontId="82" fillId="38" borderId="18" xfId="0" applyFont="1" applyFill="1" applyBorder="1" applyAlignment="1" applyProtection="1">
      <alignment horizontal="center" vertical="center"/>
      <protection/>
    </xf>
    <xf numFmtId="0" fontId="82" fillId="38" borderId="138" xfId="0" applyFont="1" applyFill="1" applyBorder="1" applyAlignment="1" applyProtection="1">
      <alignment horizontal="center" vertical="center"/>
      <protection/>
    </xf>
    <xf numFmtId="0" fontId="80" fillId="0" borderId="17" xfId="0" applyFont="1" applyFill="1" applyBorder="1" applyAlignment="1" applyProtection="1">
      <alignment horizontal="center" vertical="center"/>
      <protection locked="0"/>
    </xf>
    <xf numFmtId="0" fontId="82" fillId="0" borderId="25" xfId="0" applyFont="1" applyFill="1" applyBorder="1" applyAlignment="1" applyProtection="1">
      <alignment horizontal="center" vertical="center"/>
      <protection/>
    </xf>
    <xf numFmtId="0" fontId="13" fillId="0" borderId="137" xfId="0" applyFont="1" applyFill="1" applyBorder="1" applyAlignment="1" applyProtection="1">
      <alignment horizontal="left" vertical="center"/>
      <protection locked="0"/>
    </xf>
    <xf numFmtId="0" fontId="13" fillId="0" borderId="145" xfId="0" applyFont="1" applyFill="1" applyBorder="1" applyAlignment="1">
      <alignment horizontal="left" vertical="center"/>
    </xf>
    <xf numFmtId="0" fontId="78" fillId="0" borderId="0" xfId="0" applyFont="1" applyAlignment="1">
      <alignment horizontal="left"/>
    </xf>
    <xf numFmtId="0" fontId="78" fillId="0" borderId="0" xfId="0" applyFont="1" applyAlignment="1">
      <alignment horizontal="left" vertical="center" wrapText="1"/>
    </xf>
    <xf numFmtId="0" fontId="73" fillId="0" borderId="0" xfId="0" applyFont="1" applyAlignment="1" applyProtection="1">
      <alignment vertical="center"/>
      <protection locked="0"/>
    </xf>
    <xf numFmtId="0" fontId="14" fillId="0" borderId="0" xfId="0" applyFont="1" applyAlignment="1">
      <alignment vertical="center"/>
    </xf>
    <xf numFmtId="0" fontId="0" fillId="0" borderId="0" xfId="0" applyAlignment="1">
      <alignment horizontal="left"/>
    </xf>
    <xf numFmtId="0" fontId="22" fillId="0" borderId="0" xfId="0" applyFont="1" applyAlignment="1">
      <alignment vertical="center"/>
    </xf>
    <xf numFmtId="0" fontId="14" fillId="0" borderId="0" xfId="0" applyFont="1" applyAlignment="1" applyProtection="1">
      <alignment vertical="center"/>
      <protection locked="0"/>
    </xf>
    <xf numFmtId="4" fontId="0" fillId="0" borderId="0" xfId="0" applyNumberFormat="1" applyAlignment="1" applyProtection="1">
      <alignment vertical="center"/>
      <protection locked="0"/>
    </xf>
    <xf numFmtId="4" fontId="12" fillId="0" borderId="44" xfId="0" applyNumberFormat="1" applyFont="1" applyBorder="1" applyAlignment="1" applyProtection="1">
      <alignment horizontal="center" vertical="center" wrapText="1" shrinkToFit="1"/>
      <protection locked="0"/>
    </xf>
    <xf numFmtId="4" fontId="12" fillId="0" borderId="136" xfId="0" applyNumberFormat="1" applyFont="1" applyFill="1" applyBorder="1" applyAlignment="1" applyProtection="1">
      <alignment horizontal="center" vertical="center" wrapText="1" shrinkToFit="1"/>
      <protection locked="0"/>
    </xf>
    <xf numFmtId="4" fontId="12" fillId="0" borderId="17" xfId="0" applyNumberFormat="1" applyFont="1" applyFill="1" applyBorder="1" applyAlignment="1" applyProtection="1">
      <alignment horizontal="center" vertical="center" wrapText="1" shrinkToFit="1"/>
      <protection locked="0"/>
    </xf>
    <xf numFmtId="4" fontId="6" fillId="38" borderId="54" xfId="47" applyNumberFormat="1" applyFont="1" applyFill="1" applyBorder="1" applyAlignment="1" applyProtection="1">
      <alignment horizontal="right" vertical="center" indent="1"/>
      <protection/>
    </xf>
    <xf numFmtId="4" fontId="6" fillId="38" borderId="99" xfId="47" applyNumberFormat="1" applyFont="1" applyFill="1" applyBorder="1" applyAlignment="1" applyProtection="1">
      <alignment horizontal="right" vertical="center" indent="1"/>
      <protection/>
    </xf>
    <xf numFmtId="4" fontId="6" fillId="33" borderId="44" xfId="47" applyNumberFormat="1" applyFont="1" applyFill="1" applyBorder="1" applyAlignment="1" applyProtection="1">
      <alignment horizontal="right" vertical="center" indent="1"/>
      <protection/>
    </xf>
    <xf numFmtId="4" fontId="6" fillId="33" borderId="30" xfId="47" applyNumberFormat="1" applyFont="1" applyFill="1" applyBorder="1" applyAlignment="1" applyProtection="1">
      <alignment horizontal="right" vertical="center" indent="1"/>
      <protection/>
    </xf>
    <xf numFmtId="4" fontId="6" fillId="0" borderId="44" xfId="47" applyNumberFormat="1" applyFont="1" applyFill="1" applyBorder="1" applyAlignment="1" applyProtection="1">
      <alignment horizontal="right" vertical="center" indent="1"/>
      <protection locked="0"/>
    </xf>
    <xf numFmtId="4" fontId="6" fillId="0" borderId="30" xfId="47" applyNumberFormat="1" applyFont="1" applyFill="1" applyBorder="1" applyAlignment="1" applyProtection="1">
      <alignment horizontal="right" vertical="center" indent="1"/>
      <protection locked="0"/>
    </xf>
    <xf numFmtId="4" fontId="6" fillId="38" borderId="44" xfId="47" applyNumberFormat="1" applyFont="1" applyFill="1" applyBorder="1" applyAlignment="1" applyProtection="1">
      <alignment horizontal="right" vertical="center" indent="1"/>
      <protection/>
    </xf>
    <xf numFmtId="4" fontId="6" fillId="38" borderId="30" xfId="47" applyNumberFormat="1" applyFont="1" applyFill="1" applyBorder="1" applyAlignment="1" applyProtection="1">
      <alignment horizontal="right" vertical="center" indent="1"/>
      <protection/>
    </xf>
    <xf numFmtId="4" fontId="6" fillId="0" borderId="44" xfId="47" applyNumberFormat="1" applyFont="1" applyFill="1" applyBorder="1" applyAlignment="1" applyProtection="1">
      <alignment horizontal="right" vertical="center" indent="1"/>
      <protection/>
    </xf>
    <xf numFmtId="4" fontId="6" fillId="0" borderId="30" xfId="47" applyNumberFormat="1" applyFont="1" applyFill="1" applyBorder="1" applyAlignment="1" applyProtection="1">
      <alignment horizontal="right" vertical="center" indent="1"/>
      <protection/>
    </xf>
    <xf numFmtId="4" fontId="6" fillId="38" borderId="13" xfId="47" applyNumberFormat="1" applyFont="1" applyFill="1" applyBorder="1" applyAlignment="1" applyProtection="1">
      <alignment horizontal="right" vertical="center" indent="1"/>
      <protection/>
    </xf>
    <xf numFmtId="4" fontId="6" fillId="38" borderId="12" xfId="47" applyNumberFormat="1" applyFont="1" applyFill="1" applyBorder="1" applyAlignment="1" applyProtection="1">
      <alignment horizontal="right" vertical="center" indent="1"/>
      <protection/>
    </xf>
    <xf numFmtId="4" fontId="0" fillId="0" borderId="0" xfId="0" applyNumberFormat="1" applyFont="1" applyFill="1" applyBorder="1" applyAlignment="1" applyProtection="1">
      <alignment vertical="center"/>
      <protection locked="0"/>
    </xf>
    <xf numFmtId="4" fontId="12" fillId="0" borderId="0" xfId="0" applyNumberFormat="1" applyFont="1" applyAlignment="1" applyProtection="1">
      <alignment horizontal="left" vertical="center" wrapText="1"/>
      <protection locked="0"/>
    </xf>
    <xf numFmtId="4" fontId="73" fillId="0" borderId="0" xfId="0" applyNumberFormat="1" applyFont="1" applyAlignment="1" applyProtection="1">
      <alignment vertical="center"/>
      <protection locked="0"/>
    </xf>
    <xf numFmtId="4" fontId="73" fillId="0" borderId="0" xfId="0" applyNumberFormat="1" applyFont="1" applyAlignment="1">
      <alignment vertical="center"/>
    </xf>
    <xf numFmtId="0" fontId="73" fillId="0" borderId="0" xfId="0" applyFont="1" applyFill="1" applyAlignment="1">
      <alignment vertical="center"/>
    </xf>
    <xf numFmtId="0" fontId="73" fillId="0" borderId="0" xfId="0" applyFont="1" applyFill="1" applyAlignment="1" applyProtection="1">
      <alignment vertical="center"/>
      <protection locked="0"/>
    </xf>
    <xf numFmtId="4" fontId="73" fillId="0" borderId="0" xfId="0" applyNumberFormat="1" applyFont="1" applyFill="1" applyAlignment="1" applyProtection="1">
      <alignment vertical="center"/>
      <protection locked="0"/>
    </xf>
    <xf numFmtId="4" fontId="0" fillId="0" borderId="0" xfId="0" applyNumberFormat="1" applyFill="1" applyAlignment="1" applyProtection="1">
      <alignment vertical="center"/>
      <protection locked="0"/>
    </xf>
    <xf numFmtId="0" fontId="0" fillId="0" borderId="0" xfId="0" applyFill="1" applyAlignment="1" applyProtection="1">
      <alignment horizontal="left" vertical="top"/>
      <protection locked="0"/>
    </xf>
    <xf numFmtId="0" fontId="0" fillId="0" borderId="0" xfId="0" applyFill="1" applyAlignment="1" applyProtection="1">
      <alignment horizontal="right" vertical="top"/>
      <protection locked="0"/>
    </xf>
    <xf numFmtId="4" fontId="0" fillId="0" borderId="0" xfId="0" applyNumberFormat="1" applyFill="1" applyAlignment="1" applyProtection="1">
      <alignment horizontal="right" vertical="top"/>
      <protection locked="0"/>
    </xf>
    <xf numFmtId="0" fontId="0" fillId="0" borderId="0" xfId="0" applyFill="1" applyAlignment="1" applyProtection="1">
      <alignment/>
      <protection locked="0"/>
    </xf>
    <xf numFmtId="4" fontId="0" fillId="0" borderId="0" xfId="0" applyNumberFormat="1" applyFill="1" applyAlignment="1" applyProtection="1">
      <alignment/>
      <protection locked="0"/>
    </xf>
    <xf numFmtId="0" fontId="78" fillId="0" borderId="0" xfId="0" applyFont="1" applyAlignment="1">
      <alignment vertical="center"/>
    </xf>
    <xf numFmtId="0" fontId="6" fillId="0" borderId="0" xfId="0" applyFont="1" applyAlignment="1">
      <alignment vertical="center"/>
    </xf>
    <xf numFmtId="0" fontId="90" fillId="0" borderId="0" xfId="0" applyFont="1" applyAlignment="1">
      <alignment/>
    </xf>
    <xf numFmtId="0" fontId="91" fillId="0" borderId="0" xfId="47" applyFont="1">
      <alignment/>
      <protection/>
    </xf>
    <xf numFmtId="0" fontId="92" fillId="0" borderId="0" xfId="47" applyFont="1" applyAlignment="1">
      <alignment vertical="center"/>
      <protection/>
    </xf>
    <xf numFmtId="0" fontId="78" fillId="0" borderId="0" xfId="47" applyFont="1" applyAlignment="1">
      <alignment/>
      <protection/>
    </xf>
    <xf numFmtId="0" fontId="78" fillId="0" borderId="0" xfId="47" applyFont="1" applyAlignment="1">
      <alignment horizontal="left"/>
      <protection/>
    </xf>
    <xf numFmtId="173" fontId="0" fillId="0" borderId="0" xfId="0" applyNumberFormat="1" applyAlignment="1">
      <alignment/>
    </xf>
    <xf numFmtId="0" fontId="6" fillId="0" borderId="0" xfId="47" applyFont="1" applyAlignment="1">
      <alignment horizontal="left"/>
      <protection/>
    </xf>
    <xf numFmtId="0" fontId="6" fillId="0" borderId="0" xfId="47" applyFont="1" applyAlignment="1">
      <alignment/>
      <protection/>
    </xf>
    <xf numFmtId="3" fontId="6" fillId="0" borderId="0" xfId="47" applyNumberFormat="1" applyFont="1" applyFill="1" applyAlignment="1">
      <alignment vertical="center"/>
      <protection/>
    </xf>
    <xf numFmtId="0" fontId="6" fillId="0" borderId="112" xfId="47" applyFont="1" applyBorder="1" applyAlignment="1">
      <alignment vertical="center"/>
      <protection/>
    </xf>
    <xf numFmtId="177" fontId="27" fillId="0" borderId="0" xfId="0" applyNumberFormat="1" applyFont="1" applyBorder="1" applyAlignment="1">
      <alignment/>
    </xf>
    <xf numFmtId="4" fontId="27" fillId="0" borderId="0" xfId="0" applyNumberFormat="1" applyFont="1" applyFill="1" applyBorder="1" applyAlignment="1">
      <alignment horizontal="center"/>
    </xf>
    <xf numFmtId="177" fontId="28" fillId="0" borderId="0" xfId="0" applyNumberFormat="1" applyFont="1" applyBorder="1" applyAlignment="1">
      <alignment/>
    </xf>
    <xf numFmtId="4" fontId="28" fillId="0" borderId="0" xfId="0" applyNumberFormat="1" applyFont="1" applyFill="1" applyBorder="1" applyAlignment="1">
      <alignment horizontal="right"/>
    </xf>
    <xf numFmtId="177" fontId="28" fillId="0" borderId="0" xfId="0" applyNumberFormat="1" applyFont="1" applyBorder="1" applyAlignment="1">
      <alignment horizontal="left"/>
    </xf>
    <xf numFmtId="0" fontId="6" fillId="0" borderId="0" xfId="47" applyFont="1" applyBorder="1" applyAlignment="1">
      <alignment vertical="center"/>
      <protection/>
    </xf>
    <xf numFmtId="4" fontId="28" fillId="0" borderId="0" xfId="0" applyNumberFormat="1" applyFont="1" applyFill="1" applyBorder="1" applyAlignment="1">
      <alignment horizontal="center"/>
    </xf>
    <xf numFmtId="0" fontId="6" fillId="0" borderId="112" xfId="47" applyFont="1" applyBorder="1" applyAlignment="1" applyProtection="1">
      <alignment vertical="center"/>
      <protection locked="0"/>
    </xf>
    <xf numFmtId="0" fontId="6" fillId="0" borderId="59" xfId="47" applyFont="1" applyFill="1" applyBorder="1" applyAlignment="1" applyProtection="1">
      <alignment horizontal="center" vertical="center" wrapText="1"/>
      <protection locked="0"/>
    </xf>
    <xf numFmtId="0" fontId="6" fillId="0" borderId="22" xfId="47" applyFont="1" applyFill="1" applyBorder="1" applyAlignment="1" applyProtection="1">
      <alignment horizontal="left" vertical="center"/>
      <protection locked="0"/>
    </xf>
    <xf numFmtId="0" fontId="6" fillId="0" borderId="29" xfId="47" applyFont="1" applyBorder="1" applyAlignment="1" applyProtection="1">
      <alignment horizontal="center" vertical="center" wrapText="1"/>
      <protection locked="0"/>
    </xf>
    <xf numFmtId="0" fontId="89" fillId="0" borderId="0" xfId="47" applyFont="1">
      <alignment/>
      <protection/>
    </xf>
    <xf numFmtId="0" fontId="6" fillId="0" borderId="0" xfId="47" applyFont="1" applyFill="1" applyBorder="1" applyAlignment="1" applyProtection="1">
      <alignment horizontal="left" vertical="center"/>
      <protection locked="0"/>
    </xf>
    <xf numFmtId="0" fontId="6" fillId="0" borderId="0" xfId="47" applyFont="1" applyFill="1" applyBorder="1" applyAlignment="1" applyProtection="1">
      <alignment horizontal="center" vertical="center"/>
      <protection locked="0"/>
    </xf>
    <xf numFmtId="0" fontId="6" fillId="0" borderId="0" xfId="47" applyFont="1" applyFill="1" applyBorder="1" applyAlignment="1">
      <alignment horizontal="justify" vertical="center"/>
      <protection/>
    </xf>
    <xf numFmtId="0" fontId="6"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6" fillId="0" borderId="0" xfId="0" applyFont="1" applyFill="1" applyBorder="1" applyAlignment="1">
      <alignment/>
    </xf>
    <xf numFmtId="4" fontId="6" fillId="0" borderId="0" xfId="0" applyNumberFormat="1" applyFont="1" applyFill="1" applyBorder="1" applyAlignment="1">
      <alignment horizontal="right"/>
    </xf>
    <xf numFmtId="0" fontId="6" fillId="0" borderId="44" xfId="0" applyFont="1" applyFill="1" applyBorder="1" applyAlignment="1">
      <alignment/>
    </xf>
    <xf numFmtId="4" fontId="6" fillId="0" borderId="44" xfId="0" applyNumberFormat="1" applyFont="1" applyFill="1" applyBorder="1" applyAlignment="1">
      <alignment horizontal="left"/>
    </xf>
    <xf numFmtId="0" fontId="28" fillId="0" borderId="0" xfId="0" applyFont="1" applyAlignment="1" applyProtection="1">
      <alignment horizontal="left" vertical="top"/>
      <protection locked="0"/>
    </xf>
    <xf numFmtId="4" fontId="28" fillId="0" borderId="0" xfId="0" applyNumberFormat="1" applyFont="1" applyAlignment="1" applyProtection="1">
      <alignment horizontal="right" vertical="top"/>
      <protection locked="0"/>
    </xf>
    <xf numFmtId="0" fontId="11" fillId="0" borderId="24" xfId="0" applyFont="1" applyBorder="1" applyAlignment="1">
      <alignment/>
    </xf>
    <xf numFmtId="0" fontId="11" fillId="0" borderId="92" xfId="0" applyFont="1" applyBorder="1" applyAlignment="1">
      <alignment horizontal="justify"/>
    </xf>
    <xf numFmtId="0" fontId="10" fillId="0" borderId="92" xfId="0" applyFont="1" applyBorder="1" applyAlignment="1">
      <alignment/>
    </xf>
    <xf numFmtId="0" fontId="10" fillId="0" borderId="47" xfId="0" applyFont="1" applyBorder="1" applyAlignment="1">
      <alignment/>
    </xf>
    <xf numFmtId="0" fontId="78" fillId="0" borderId="0" xfId="0" applyFont="1" applyAlignment="1">
      <alignment/>
    </xf>
    <xf numFmtId="49" fontId="10" fillId="0" borderId="25"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7" xfId="0" applyFont="1" applyBorder="1" applyAlignment="1">
      <alignment horizontal="center" vertical="center" wrapText="1"/>
    </xf>
    <xf numFmtId="49" fontId="10" fillId="0" borderId="52" xfId="0" applyNumberFormat="1" applyFont="1" applyBorder="1" applyAlignment="1">
      <alignment horizontal="center" vertical="center" wrapText="1"/>
    </xf>
    <xf numFmtId="0" fontId="10" fillId="0" borderId="52"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01" xfId="0" applyFont="1" applyBorder="1" applyAlignment="1">
      <alignment vertical="top"/>
    </xf>
    <xf numFmtId="0" fontId="10" fillId="0" borderId="104" xfId="0" applyFont="1" applyBorder="1" applyAlignment="1">
      <alignment horizontal="justify" vertical="top" wrapText="1"/>
    </xf>
    <xf numFmtId="3" fontId="10" fillId="0" borderId="57" xfId="0" applyNumberFormat="1" applyFont="1" applyBorder="1" applyAlignment="1">
      <alignment wrapText="1"/>
    </xf>
    <xf numFmtId="3" fontId="10" fillId="0" borderId="54" xfId="0" applyNumberFormat="1" applyFont="1" applyBorder="1" applyAlignment="1">
      <alignment wrapText="1"/>
    </xf>
    <xf numFmtId="3" fontId="10" fillId="0" borderId="90" xfId="0" applyNumberFormat="1" applyFont="1" applyBorder="1" applyAlignment="1">
      <alignment wrapText="1"/>
    </xf>
    <xf numFmtId="3" fontId="78" fillId="0" borderId="0" xfId="0" applyNumberFormat="1" applyFont="1" applyAlignment="1">
      <alignment/>
    </xf>
    <xf numFmtId="3" fontId="73" fillId="0" borderId="0" xfId="0" applyNumberFormat="1" applyFont="1" applyAlignment="1">
      <alignment/>
    </xf>
    <xf numFmtId="0" fontId="10" fillId="0" borderId="31" xfId="0" applyFont="1" applyBorder="1" applyAlignment="1">
      <alignment/>
    </xf>
    <xf numFmtId="0" fontId="10" fillId="0" borderId="113" xfId="0" applyFont="1" applyBorder="1" applyAlignment="1">
      <alignment vertical="top"/>
    </xf>
    <xf numFmtId="3" fontId="10" fillId="0" borderId="94" xfId="0" applyNumberFormat="1" applyFont="1" applyBorder="1" applyAlignment="1">
      <alignment wrapText="1"/>
    </xf>
    <xf numFmtId="3" fontId="10" fillId="0" borderId="44" xfId="0" applyNumberFormat="1" applyFont="1" applyBorder="1" applyAlignment="1">
      <alignment wrapText="1"/>
    </xf>
    <xf numFmtId="3" fontId="10" fillId="0" borderId="113" xfId="0" applyNumberFormat="1" applyFont="1" applyBorder="1" applyAlignment="1">
      <alignment wrapText="1"/>
    </xf>
    <xf numFmtId="0" fontId="10" fillId="0" borderId="107" xfId="0" applyFont="1" applyBorder="1" applyAlignment="1">
      <alignment/>
    </xf>
    <xf numFmtId="0" fontId="10" fillId="0" borderId="107" xfId="0" applyFont="1" applyBorder="1" applyAlignment="1">
      <alignment vertical="top"/>
    </xf>
    <xf numFmtId="0" fontId="10" fillId="0" borderId="40" xfId="0" applyFont="1" applyBorder="1" applyAlignment="1">
      <alignment vertical="top"/>
    </xf>
    <xf numFmtId="0" fontId="10" fillId="0" borderId="113" xfId="0" applyFont="1" applyBorder="1" applyAlignment="1">
      <alignment horizontal="justify" vertical="top" wrapText="1"/>
    </xf>
    <xf numFmtId="0" fontId="10" fillId="0" borderId="94" xfId="0" applyFont="1" applyBorder="1" applyAlignment="1">
      <alignment vertical="top"/>
    </xf>
    <xf numFmtId="0" fontId="10" fillId="0" borderId="31" xfId="0" applyFont="1" applyBorder="1" applyAlignment="1">
      <alignment horizontal="justify" vertical="top" wrapText="1"/>
    </xf>
    <xf numFmtId="3" fontId="10" fillId="0" borderId="44" xfId="48" applyNumberFormat="1" applyFont="1" applyBorder="1" applyAlignment="1">
      <alignment wrapText="1"/>
      <protection/>
    </xf>
    <xf numFmtId="0" fontId="10" fillId="0" borderId="107" xfId="0" applyFont="1" applyBorder="1" applyAlignment="1">
      <alignment horizontal="justify" vertical="top" wrapText="1"/>
    </xf>
    <xf numFmtId="0" fontId="10" fillId="0" borderId="113" xfId="0" applyFont="1" applyBorder="1" applyAlignment="1">
      <alignment horizontal="left" vertical="top" wrapText="1"/>
    </xf>
    <xf numFmtId="0" fontId="10" fillId="0" borderId="107" xfId="0" applyFont="1" applyBorder="1" applyAlignment="1">
      <alignment horizontal="left" vertical="top" wrapText="1"/>
    </xf>
    <xf numFmtId="0" fontId="10" fillId="0" borderId="61" xfId="0" applyFont="1" applyBorder="1" applyAlignment="1">
      <alignment horizontal="left" vertical="top" wrapText="1"/>
    </xf>
    <xf numFmtId="0" fontId="10" fillId="0" borderId="145" xfId="0" applyFont="1" applyBorder="1" applyAlignment="1">
      <alignment horizontal="left" vertical="top" wrapText="1"/>
    </xf>
    <xf numFmtId="3" fontId="10" fillId="0" borderId="17" xfId="0" applyNumberFormat="1" applyFont="1" applyBorder="1" applyAlignment="1">
      <alignment wrapText="1"/>
    </xf>
    <xf numFmtId="3" fontId="10" fillId="0" borderId="32" xfId="0" applyNumberFormat="1" applyFont="1" applyBorder="1" applyAlignment="1">
      <alignment wrapText="1"/>
    </xf>
    <xf numFmtId="3" fontId="10" fillId="0" borderId="10" xfId="0" applyNumberFormat="1" applyFont="1" applyBorder="1" applyAlignment="1">
      <alignment wrapText="1"/>
    </xf>
    <xf numFmtId="0" fontId="78" fillId="0" borderId="0" xfId="0" applyFont="1" applyAlignment="1">
      <alignment horizontal="justify"/>
    </xf>
    <xf numFmtId="0" fontId="78" fillId="0" borderId="0" xfId="0" applyFont="1" applyAlignment="1">
      <alignment/>
    </xf>
    <xf numFmtId="0" fontId="78" fillId="0" borderId="0" xfId="0" applyFont="1" applyAlignment="1">
      <alignment horizontal="center"/>
    </xf>
    <xf numFmtId="3" fontId="0" fillId="0" borderId="0" xfId="0" applyNumberFormat="1" applyAlignment="1">
      <alignment vertical="center"/>
    </xf>
    <xf numFmtId="3" fontId="61" fillId="0" borderId="0" xfId="0" applyNumberFormat="1" applyFont="1" applyAlignment="1">
      <alignment vertical="center"/>
    </xf>
    <xf numFmtId="3" fontId="6" fillId="0" borderId="0" xfId="47" applyNumberFormat="1" applyFont="1" applyAlignment="1">
      <alignment vertical="center"/>
      <protection/>
    </xf>
    <xf numFmtId="0" fontId="0" fillId="0" borderId="0" xfId="0" applyFill="1" applyAlignment="1">
      <alignment horizontal="right" vertical="center"/>
    </xf>
    <xf numFmtId="0" fontId="80" fillId="0" borderId="11" xfId="0" applyFont="1" applyFill="1" applyBorder="1" applyAlignment="1">
      <alignment vertical="center"/>
    </xf>
    <xf numFmtId="0" fontId="80" fillId="0" borderId="11" xfId="0" applyFont="1" applyFill="1" applyBorder="1" applyAlignment="1">
      <alignment horizontal="center" vertical="center"/>
    </xf>
    <xf numFmtId="0" fontId="80" fillId="0" borderId="11" xfId="0" applyFont="1" applyFill="1" applyBorder="1" applyAlignment="1">
      <alignment horizontal="center" vertical="center"/>
    </xf>
    <xf numFmtId="3" fontId="82" fillId="0" borderId="11" xfId="0" applyNumberFormat="1" applyFont="1" applyFill="1" applyBorder="1" applyAlignment="1">
      <alignment vertical="center"/>
    </xf>
    <xf numFmtId="3" fontId="82" fillId="0" borderId="11" xfId="0" applyNumberFormat="1" applyFont="1" applyFill="1" applyBorder="1" applyAlignment="1">
      <alignment horizontal="right" vertical="center"/>
    </xf>
    <xf numFmtId="3" fontId="80" fillId="0" borderId="29" xfId="0" applyNumberFormat="1" applyFont="1" applyFill="1" applyBorder="1" applyAlignment="1">
      <alignment vertical="center"/>
    </xf>
    <xf numFmtId="3" fontId="80" fillId="0" borderId="29" xfId="0" applyNumberFormat="1" applyFont="1" applyFill="1" applyBorder="1" applyAlignment="1">
      <alignment horizontal="right" vertical="center"/>
    </xf>
    <xf numFmtId="3" fontId="80" fillId="0" borderId="16" xfId="0" applyNumberFormat="1" applyFont="1" applyFill="1" applyBorder="1" applyAlignment="1">
      <alignment vertical="center"/>
    </xf>
    <xf numFmtId="3" fontId="80" fillId="0" borderId="16" xfId="0" applyNumberFormat="1" applyFont="1" applyFill="1" applyBorder="1" applyAlignment="1">
      <alignment horizontal="right" vertical="center"/>
    </xf>
    <xf numFmtId="3" fontId="78" fillId="0" borderId="16" xfId="0" applyNumberFormat="1" applyFont="1" applyFill="1" applyBorder="1" applyAlignment="1">
      <alignment horizontal="right" vertical="center"/>
    </xf>
    <xf numFmtId="3" fontId="80" fillId="0" borderId="51" xfId="0" applyNumberFormat="1" applyFont="1" applyFill="1" applyBorder="1" applyAlignment="1">
      <alignment vertical="center"/>
    </xf>
    <xf numFmtId="3" fontId="80" fillId="0" borderId="51" xfId="0" applyNumberFormat="1" applyFont="1" applyFill="1" applyBorder="1" applyAlignment="1">
      <alignment horizontal="right" vertical="center"/>
    </xf>
    <xf numFmtId="3" fontId="78" fillId="0" borderId="29" xfId="0" applyNumberFormat="1" applyFont="1" applyFill="1" applyBorder="1" applyAlignment="1">
      <alignment horizontal="right" vertical="center"/>
    </xf>
    <xf numFmtId="3" fontId="80" fillId="0" borderId="140" xfId="0" applyNumberFormat="1" applyFont="1" applyFill="1" applyBorder="1" applyAlignment="1">
      <alignment vertical="center"/>
    </xf>
    <xf numFmtId="3" fontId="80" fillId="0" borderId="140" xfId="0" applyNumberFormat="1" applyFont="1" applyFill="1" applyBorder="1" applyAlignment="1">
      <alignment horizontal="right" vertical="center"/>
    </xf>
    <xf numFmtId="3" fontId="80" fillId="0" borderId="11" xfId="0" applyNumberFormat="1" applyFont="1" applyFill="1" applyBorder="1" applyAlignment="1">
      <alignment horizontal="right" vertical="center"/>
    </xf>
    <xf numFmtId="3" fontId="82" fillId="0" borderId="29" xfId="0" applyNumberFormat="1" applyFont="1" applyFill="1" applyBorder="1" applyAlignment="1">
      <alignment vertical="center"/>
    </xf>
    <xf numFmtId="3" fontId="82" fillId="0" borderId="26" xfId="0" applyNumberFormat="1" applyFont="1" applyFill="1" applyBorder="1" applyAlignment="1">
      <alignment vertical="center"/>
    </xf>
    <xf numFmtId="3" fontId="80" fillId="0" borderId="26" xfId="0" applyNumberFormat="1" applyFont="1" applyFill="1" applyBorder="1" applyAlignment="1">
      <alignment horizontal="right" vertical="center"/>
    </xf>
    <xf numFmtId="0" fontId="6" fillId="0" borderId="0" xfId="0" applyFont="1" applyFill="1" applyAlignment="1">
      <alignment/>
    </xf>
    <xf numFmtId="0" fontId="14" fillId="0" borderId="0" xfId="0" applyFont="1" applyFill="1" applyAlignment="1">
      <alignment vertical="center"/>
    </xf>
    <xf numFmtId="4" fontId="14" fillId="0" borderId="0" xfId="0" applyNumberFormat="1" applyFont="1" applyFill="1" applyAlignment="1">
      <alignment vertical="center"/>
    </xf>
    <xf numFmtId="4" fontId="73" fillId="0" borderId="0" xfId="0" applyNumberFormat="1" applyFont="1" applyFill="1" applyAlignment="1">
      <alignment vertical="center"/>
    </xf>
    <xf numFmtId="0" fontId="6" fillId="0" borderId="0" xfId="0" applyFont="1" applyFill="1" applyAlignment="1">
      <alignment vertical="center"/>
    </xf>
    <xf numFmtId="4" fontId="6" fillId="0" borderId="0" xfId="0" applyNumberFormat="1" applyFont="1" applyFill="1" applyAlignment="1">
      <alignment vertical="center"/>
    </xf>
    <xf numFmtId="4" fontId="78" fillId="0" borderId="0" xfId="0" applyNumberFormat="1" applyFont="1" applyFill="1" applyAlignment="1">
      <alignment vertical="center"/>
    </xf>
    <xf numFmtId="0" fontId="19" fillId="0" borderId="0" xfId="0" applyFont="1" applyAlignment="1">
      <alignment/>
    </xf>
    <xf numFmtId="0" fontId="6" fillId="0" borderId="0" xfId="0" applyFont="1" applyAlignment="1">
      <alignment horizontal="left"/>
    </xf>
    <xf numFmtId="4" fontId="6" fillId="0" borderId="0" xfId="47" applyNumberFormat="1" applyFont="1" applyBorder="1" applyAlignment="1">
      <alignment vertical="center"/>
      <protection/>
    </xf>
    <xf numFmtId="0" fontId="52" fillId="0" borderId="0" xfId="47" applyFont="1" applyBorder="1" applyAlignment="1">
      <alignment vertical="center"/>
      <protection/>
    </xf>
    <xf numFmtId="4" fontId="6" fillId="0" borderId="112" xfId="47" applyNumberFormat="1" applyFont="1" applyBorder="1" applyAlignment="1">
      <alignment vertical="center"/>
      <protection/>
    </xf>
    <xf numFmtId="0" fontId="6" fillId="0" borderId="0" xfId="0" applyFont="1" applyAlignment="1">
      <alignment/>
    </xf>
    <xf numFmtId="0" fontId="6" fillId="0" borderId="0" xfId="0" applyFont="1" applyAlignment="1">
      <alignment/>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horizontal="justify"/>
    </xf>
    <xf numFmtId="0" fontId="10" fillId="0" borderId="0" xfId="0" applyFont="1" applyBorder="1" applyAlignment="1">
      <alignment/>
    </xf>
    <xf numFmtId="49"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top"/>
    </xf>
    <xf numFmtId="0" fontId="10" fillId="0" borderId="0" xfId="0" applyFont="1" applyBorder="1" applyAlignment="1">
      <alignment horizontal="justify" vertical="top" wrapText="1"/>
    </xf>
    <xf numFmtId="3" fontId="10" fillId="0" borderId="0" xfId="0" applyNumberFormat="1" applyFont="1" applyBorder="1" applyAlignment="1">
      <alignment wrapText="1"/>
    </xf>
    <xf numFmtId="3" fontId="10" fillId="0" borderId="0" xfId="48" applyNumberFormat="1" applyFont="1" applyBorder="1" applyAlignment="1">
      <alignment wrapText="1"/>
      <protection/>
    </xf>
    <xf numFmtId="0" fontId="10" fillId="0" borderId="0" xfId="0" applyFont="1" applyBorder="1" applyAlignment="1">
      <alignment horizontal="left" vertical="top" wrapText="1"/>
    </xf>
    <xf numFmtId="0" fontId="6" fillId="0" borderId="0" xfId="0" applyFont="1" applyBorder="1" applyAlignment="1">
      <alignment/>
    </xf>
    <xf numFmtId="4" fontId="6" fillId="0" borderId="0" xfId="47" applyNumberFormat="1" applyFont="1" applyBorder="1" applyProtection="1">
      <alignment/>
      <protection locked="0"/>
    </xf>
    <xf numFmtId="4" fontId="6" fillId="0" borderId="0" xfId="47" applyNumberFormat="1" applyFont="1" applyBorder="1">
      <alignment/>
      <protection/>
    </xf>
    <xf numFmtId="0" fontId="6" fillId="0" borderId="0" xfId="47" applyFont="1" applyBorder="1">
      <alignment/>
      <protection/>
    </xf>
    <xf numFmtId="4" fontId="6" fillId="0" borderId="0" xfId="47" applyNumberFormat="1" applyFont="1" applyBorder="1" applyAlignment="1" applyProtection="1">
      <alignment vertical="center"/>
      <protection locked="0"/>
    </xf>
    <xf numFmtId="0" fontId="6" fillId="0" borderId="0" xfId="47" applyFont="1" applyBorder="1" applyAlignment="1" applyProtection="1">
      <alignment horizontal="left" vertical="center" indent="1"/>
      <protection locked="0"/>
    </xf>
    <xf numFmtId="3" fontId="6" fillId="0" borderId="0" xfId="47" applyNumberFormat="1" applyFont="1" applyBorder="1" applyAlignment="1" applyProtection="1">
      <alignment horizontal="right" vertical="center" indent="1"/>
      <protection locked="0"/>
    </xf>
    <xf numFmtId="0" fontId="6" fillId="0" borderId="0" xfId="47" applyFont="1" applyBorder="1" applyAlignment="1" applyProtection="1">
      <alignment horizontal="left" vertical="center" indent="1"/>
      <protection locked="0"/>
    </xf>
    <xf numFmtId="3" fontId="6" fillId="0" borderId="0" xfId="47" applyNumberFormat="1" applyFont="1" applyBorder="1" applyAlignment="1" applyProtection="1">
      <alignment horizontal="right" indent="1"/>
      <protection locked="0"/>
    </xf>
    <xf numFmtId="0" fontId="8" fillId="0" borderId="0" xfId="47" applyFont="1" applyBorder="1" applyAlignment="1" applyProtection="1">
      <alignment horizontal="left" indent="1"/>
      <protection locked="0"/>
    </xf>
    <xf numFmtId="3" fontId="8" fillId="0" borderId="0" xfId="47" applyNumberFormat="1" applyFont="1" applyBorder="1" applyAlignment="1" applyProtection="1">
      <alignment horizontal="right" vertical="center" indent="1"/>
      <protection locked="0"/>
    </xf>
    <xf numFmtId="4" fontId="8" fillId="0" borderId="0" xfId="47" applyNumberFormat="1" applyFont="1" applyBorder="1">
      <alignment/>
      <protection/>
    </xf>
    <xf numFmtId="3" fontId="6" fillId="0" borderId="0" xfId="47" applyNumberFormat="1" applyFont="1" applyBorder="1" applyAlignment="1" applyProtection="1">
      <alignment horizontal="right" vertical="center" indent="1"/>
      <protection hidden="1"/>
    </xf>
    <xf numFmtId="0" fontId="8" fillId="0" borderId="0" xfId="47" applyFont="1" applyBorder="1" applyAlignment="1" applyProtection="1">
      <alignment horizontal="left" vertical="top" wrapText="1" indent="1"/>
      <protection locked="0"/>
    </xf>
    <xf numFmtId="3" fontId="8" fillId="0" borderId="0" xfId="47" applyNumberFormat="1" applyFont="1" applyBorder="1" applyAlignment="1" applyProtection="1">
      <alignment horizontal="right" vertical="top" wrapText="1" indent="1"/>
      <protection locked="0"/>
    </xf>
    <xf numFmtId="0" fontId="6" fillId="0" borderId="0" xfId="47" applyFont="1" applyBorder="1" applyAlignment="1" applyProtection="1">
      <alignment horizontal="left" vertical="top" wrapText="1" indent="1"/>
      <protection locked="0"/>
    </xf>
    <xf numFmtId="3" fontId="6" fillId="0" borderId="0" xfId="47" applyNumberFormat="1" applyFont="1" applyBorder="1" applyAlignment="1" applyProtection="1">
      <alignment horizontal="right" vertical="top" wrapText="1" indent="1"/>
      <protection locked="0"/>
    </xf>
    <xf numFmtId="3" fontId="0" fillId="39" borderId="43" xfId="0" applyNumberFormat="1" applyFill="1" applyBorder="1" applyAlignment="1">
      <alignment horizontal="right" vertical="center" indent="1"/>
    </xf>
    <xf numFmtId="0" fontId="6" fillId="0" borderId="0" xfId="47" applyFont="1" applyFill="1" applyBorder="1" applyAlignment="1" applyProtection="1">
      <alignment horizontal="center" vertical="center" wrapText="1"/>
      <protection locked="0"/>
    </xf>
    <xf numFmtId="3" fontId="4" fillId="0" borderId="0" xfId="47" applyNumberFormat="1" applyProtection="1">
      <alignment/>
      <protection locked="0"/>
    </xf>
    <xf numFmtId="0" fontId="0" fillId="0" borderId="0" xfId="0" applyAlignment="1">
      <alignment horizontal="left"/>
    </xf>
    <xf numFmtId="0" fontId="6" fillId="0" borderId="58" xfId="47" applyFont="1" applyBorder="1" applyAlignment="1" applyProtection="1">
      <alignment horizontal="center" vertical="center" wrapText="1"/>
      <protection locked="0"/>
    </xf>
    <xf numFmtId="0" fontId="6" fillId="0" borderId="46"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3" fontId="14" fillId="0" borderId="0" xfId="0" applyNumberFormat="1" applyFont="1" applyAlignment="1">
      <alignment vertical="center"/>
    </xf>
    <xf numFmtId="3" fontId="0" fillId="0" borderId="146" xfId="0" applyNumberFormat="1" applyFont="1" applyBorder="1" applyAlignment="1">
      <alignment horizontal="right" vertical="center" indent="1"/>
    </xf>
    <xf numFmtId="3" fontId="0" fillId="0" borderId="43" xfId="0" applyNumberFormat="1" applyFont="1" applyBorder="1" applyAlignment="1">
      <alignment horizontal="right" vertical="center" indent="1"/>
    </xf>
    <xf numFmtId="3" fontId="6" fillId="39" borderId="40" xfId="47" applyNumberFormat="1" applyFont="1" applyFill="1" applyBorder="1" applyAlignment="1" applyProtection="1">
      <alignment horizontal="right" vertical="center" indent="1"/>
      <protection locked="0"/>
    </xf>
    <xf numFmtId="3" fontId="0" fillId="0" borderId="94" xfId="0" applyNumberFormat="1" applyFont="1" applyBorder="1" applyAlignment="1">
      <alignment horizontal="right" vertical="center" indent="1"/>
    </xf>
    <xf numFmtId="3" fontId="0" fillId="0" borderId="71" xfId="0" applyNumberFormat="1" applyFont="1" applyBorder="1" applyAlignment="1">
      <alignment horizontal="right" vertical="center" indent="1"/>
    </xf>
    <xf numFmtId="3" fontId="6" fillId="39" borderId="30" xfId="47" applyNumberFormat="1" applyFont="1" applyFill="1" applyBorder="1" applyAlignment="1" applyProtection="1">
      <alignment horizontal="right" vertical="center" indent="1"/>
      <protection locked="0"/>
    </xf>
    <xf numFmtId="3" fontId="0" fillId="39" borderId="71" xfId="0" applyNumberFormat="1" applyFill="1" applyBorder="1" applyAlignment="1">
      <alignment horizontal="right" vertical="center" indent="1"/>
    </xf>
    <xf numFmtId="3" fontId="6" fillId="0" borderId="60" xfId="47" applyNumberFormat="1" applyFont="1" applyFill="1" applyBorder="1" applyAlignment="1" applyProtection="1">
      <alignment horizontal="right" vertical="center" wrapText="1" indent="1"/>
      <protection locked="0"/>
    </xf>
    <xf numFmtId="3" fontId="0" fillId="0" borderId="31" xfId="0" applyNumberFormat="1" applyFont="1" applyBorder="1" applyAlignment="1">
      <alignment horizontal="right" vertical="center" indent="1"/>
    </xf>
    <xf numFmtId="3" fontId="0" fillId="0" borderId="91" xfId="0" applyNumberFormat="1" applyFont="1" applyBorder="1" applyAlignment="1">
      <alignment horizontal="right" vertical="center" indent="1"/>
    </xf>
    <xf numFmtId="3" fontId="0" fillId="0" borderId="31" xfId="0" applyNumberFormat="1" applyBorder="1" applyAlignment="1">
      <alignment horizontal="right" vertical="center" indent="1"/>
    </xf>
    <xf numFmtId="3" fontId="0" fillId="0" borderId="91" xfId="0" applyNumberFormat="1" applyBorder="1" applyAlignment="1">
      <alignment horizontal="right" vertical="center" indent="1"/>
    </xf>
    <xf numFmtId="3" fontId="0" fillId="0" borderId="139" xfId="0" applyNumberFormat="1" applyFont="1" applyBorder="1" applyAlignment="1">
      <alignment horizontal="right" vertical="center" indent="1"/>
    </xf>
    <xf numFmtId="3" fontId="6" fillId="39" borderId="31" xfId="47" applyNumberFormat="1" applyFont="1" applyFill="1" applyBorder="1" applyAlignment="1" applyProtection="1">
      <alignment horizontal="right" vertical="center" wrapText="1" indent="1"/>
      <protection locked="0"/>
    </xf>
    <xf numFmtId="3" fontId="0" fillId="39" borderId="91" xfId="0" applyNumberFormat="1" applyFill="1" applyBorder="1" applyAlignment="1">
      <alignment horizontal="right" vertical="center" indent="1"/>
    </xf>
    <xf numFmtId="3" fontId="8" fillId="0" borderId="20" xfId="47" applyNumberFormat="1" applyFont="1" applyFill="1" applyBorder="1" applyAlignment="1" applyProtection="1">
      <alignment horizontal="right" vertical="center" wrapText="1" indent="1"/>
      <protection locked="0"/>
    </xf>
    <xf numFmtId="3" fontId="0" fillId="0" borderId="12" xfId="0" applyNumberFormat="1" applyFont="1" applyBorder="1" applyAlignment="1">
      <alignment horizontal="right" vertical="center" indent="1"/>
    </xf>
    <xf numFmtId="3" fontId="0" fillId="0" borderId="14" xfId="0" applyNumberFormat="1" applyFont="1" applyBorder="1" applyAlignment="1">
      <alignment horizontal="right" vertical="center" indent="1"/>
    </xf>
    <xf numFmtId="3" fontId="61" fillId="0" borderId="12" xfId="0" applyNumberFormat="1" applyFont="1" applyBorder="1" applyAlignment="1">
      <alignment horizontal="right" vertical="center" indent="1"/>
    </xf>
    <xf numFmtId="3" fontId="61" fillId="0" borderId="14" xfId="0" applyNumberFormat="1" applyFont="1" applyBorder="1" applyAlignment="1">
      <alignment horizontal="right" vertical="center" indent="1"/>
    </xf>
    <xf numFmtId="3" fontId="0" fillId="0" borderId="24" xfId="0" applyNumberFormat="1" applyFont="1" applyBorder="1" applyAlignment="1">
      <alignment horizontal="right" vertical="center" indent="1"/>
    </xf>
    <xf numFmtId="3" fontId="8" fillId="39" borderId="12" xfId="47" applyNumberFormat="1" applyFont="1" applyFill="1" applyBorder="1" applyAlignment="1" applyProtection="1">
      <alignment horizontal="right" vertical="center" wrapText="1" indent="1"/>
      <protection locked="0"/>
    </xf>
    <xf numFmtId="3" fontId="0" fillId="39" borderId="14" xfId="0" applyNumberFormat="1" applyFill="1" applyBorder="1" applyAlignment="1">
      <alignment horizontal="right" vertical="center" indent="1"/>
    </xf>
    <xf numFmtId="3" fontId="6" fillId="0" borderId="112" xfId="47" applyNumberFormat="1" applyFont="1" applyBorder="1" applyAlignment="1">
      <alignment vertical="center"/>
      <protection/>
    </xf>
    <xf numFmtId="3" fontId="6" fillId="0" borderId="0" xfId="47" applyNumberFormat="1" applyFont="1" applyBorder="1" applyAlignment="1">
      <alignment vertical="center"/>
      <protection/>
    </xf>
    <xf numFmtId="3" fontId="6" fillId="0" borderId="0" xfId="47" applyNumberFormat="1" applyFont="1" applyAlignment="1" applyProtection="1">
      <alignment vertical="center"/>
      <protection locked="0"/>
    </xf>
    <xf numFmtId="3" fontId="6" fillId="0" borderId="112" xfId="47" applyNumberFormat="1" applyFont="1" applyBorder="1" applyAlignment="1" applyProtection="1">
      <alignment vertical="center"/>
      <protection locked="0"/>
    </xf>
    <xf numFmtId="3" fontId="6" fillId="0" borderId="0" xfId="47" applyNumberFormat="1" applyFont="1" applyBorder="1" applyAlignment="1" applyProtection="1">
      <alignment vertical="center"/>
      <protection locked="0"/>
    </xf>
    <xf numFmtId="3" fontId="6" fillId="0" borderId="14" xfId="47" applyNumberFormat="1" applyFont="1" applyBorder="1" applyAlignment="1" applyProtection="1">
      <alignment horizontal="right" vertical="center"/>
      <protection locked="0"/>
    </xf>
    <xf numFmtId="3" fontId="6" fillId="0" borderId="44" xfId="0" applyNumberFormat="1" applyFont="1" applyFill="1" applyBorder="1" applyAlignment="1">
      <alignment/>
    </xf>
    <xf numFmtId="178" fontId="6" fillId="0" borderId="43" xfId="47" applyNumberFormat="1" applyFont="1" applyFill="1" applyBorder="1" applyAlignment="1" applyProtection="1">
      <alignment horizontal="right" vertical="center" wrapText="1" indent="1"/>
      <protection locked="0"/>
    </xf>
    <xf numFmtId="178" fontId="6" fillId="0" borderId="71" xfId="47" applyNumberFormat="1" applyFont="1" applyFill="1" applyBorder="1" applyAlignment="1" applyProtection="1">
      <alignment horizontal="right" vertical="center" wrapText="1" indent="1"/>
      <protection locked="0"/>
    </xf>
    <xf numFmtId="178" fontId="6" fillId="0" borderId="10" xfId="47" applyNumberFormat="1" applyFont="1" applyFill="1" applyBorder="1" applyAlignment="1" applyProtection="1">
      <alignment horizontal="right" vertical="center" wrapText="1" indent="1"/>
      <protection locked="0"/>
    </xf>
    <xf numFmtId="178" fontId="8" fillId="0" borderId="33" xfId="47" applyNumberFormat="1" applyFont="1" applyFill="1" applyBorder="1" applyAlignment="1" applyProtection="1">
      <alignment horizontal="right" vertical="center" wrapText="1" indent="1"/>
      <protection locked="0"/>
    </xf>
    <xf numFmtId="3" fontId="6" fillId="0" borderId="47" xfId="47" applyNumberFormat="1" applyFont="1" applyBorder="1" applyAlignment="1" applyProtection="1">
      <alignment vertical="center"/>
      <protection locked="0"/>
    </xf>
    <xf numFmtId="0" fontId="7" fillId="0" borderId="0" xfId="47" applyFont="1" applyAlignment="1" applyProtection="1">
      <alignment horizontal="left" vertical="center"/>
      <protection locked="0"/>
    </xf>
    <xf numFmtId="0" fontId="6" fillId="0" borderId="101" xfId="48" applyFont="1" applyBorder="1" applyAlignment="1">
      <alignment horizontal="center" vertical="center" wrapText="1"/>
      <protection/>
    </xf>
    <xf numFmtId="0" fontId="6" fillId="0" borderId="108" xfId="48" applyFont="1" applyBorder="1" applyAlignment="1">
      <alignment horizontal="center" vertical="center" wrapText="1"/>
      <protection/>
    </xf>
    <xf numFmtId="0" fontId="6" fillId="0" borderId="104" xfId="48" applyFont="1" applyBorder="1" applyAlignment="1">
      <alignment horizontal="center" vertical="center" wrapText="1"/>
      <protection/>
    </xf>
    <xf numFmtId="0" fontId="10" fillId="0" borderId="24" xfId="48" applyFont="1" applyBorder="1" applyAlignment="1">
      <alignment vertical="center" wrapText="1"/>
      <protection/>
    </xf>
    <xf numFmtId="0" fontId="10" fillId="0" borderId="92" xfId="48" applyFont="1" applyBorder="1" applyAlignment="1">
      <alignment vertical="center" wrapText="1"/>
      <protection/>
    </xf>
    <xf numFmtId="0" fontId="10" fillId="0" borderId="47" xfId="48" applyFont="1" applyBorder="1" applyAlignment="1">
      <alignment vertical="center" wrapText="1"/>
      <protection/>
    </xf>
    <xf numFmtId="0" fontId="7" fillId="0" borderId="0" xfId="48" applyFont="1" applyBorder="1" applyAlignment="1">
      <alignment horizontal="left" vertical="center" wrapText="1"/>
      <protection/>
    </xf>
    <xf numFmtId="0" fontId="7" fillId="0" borderId="94" xfId="48" applyFont="1" applyBorder="1" applyAlignment="1">
      <alignment horizontal="left" vertical="center" wrapText="1"/>
      <protection/>
    </xf>
    <xf numFmtId="0" fontId="7" fillId="0" borderId="36" xfId="48" applyFont="1" applyBorder="1" applyAlignment="1">
      <alignment horizontal="left" vertical="center" wrapText="1"/>
      <protection/>
    </xf>
    <xf numFmtId="0" fontId="8" fillId="0" borderId="18" xfId="48" applyFont="1" applyBorder="1" applyAlignment="1">
      <alignment horizontal="center" vertical="center" wrapText="1"/>
      <protection/>
    </xf>
    <xf numFmtId="0" fontId="6" fillId="0" borderId="0" xfId="47" applyFont="1" applyAlignment="1" applyProtection="1">
      <alignment vertical="center" wrapText="1"/>
      <protection locked="0"/>
    </xf>
    <xf numFmtId="0" fontId="7" fillId="0" borderId="0" xfId="47" applyFont="1" applyAlignment="1" applyProtection="1">
      <alignment vertical="center" wrapText="1"/>
      <protection locked="0"/>
    </xf>
    <xf numFmtId="3" fontId="82" fillId="0" borderId="101" xfId="0" applyNumberFormat="1" applyFont="1" applyFill="1" applyBorder="1" applyAlignment="1">
      <alignment horizontal="center" vertical="center"/>
    </xf>
    <xf numFmtId="3" fontId="82" fillId="0" borderId="108" xfId="0" applyNumberFormat="1" applyFont="1" applyFill="1" applyBorder="1" applyAlignment="1">
      <alignment horizontal="center" vertical="center"/>
    </xf>
    <xf numFmtId="3" fontId="82" fillId="0" borderId="104" xfId="0" applyNumberFormat="1" applyFont="1" applyFill="1" applyBorder="1" applyAlignment="1">
      <alignment horizontal="center" vertical="center"/>
    </xf>
    <xf numFmtId="0" fontId="6" fillId="37" borderId="0" xfId="47" applyFont="1" applyFill="1" applyAlignment="1">
      <alignment horizontal="left" vertical="center" wrapText="1"/>
      <protection/>
    </xf>
    <xf numFmtId="0" fontId="8" fillId="13" borderId="147" xfId="49" applyFont="1" applyFill="1" applyBorder="1" applyAlignment="1">
      <alignment horizontal="left" vertical="center"/>
      <protection/>
    </xf>
    <xf numFmtId="0" fontId="8" fillId="13" borderId="148" xfId="49" applyFont="1" applyFill="1" applyBorder="1" applyAlignment="1">
      <alignment horizontal="left" vertical="center"/>
      <protection/>
    </xf>
    <xf numFmtId="0" fontId="8" fillId="13" borderId="149" xfId="49" applyFont="1" applyFill="1" applyBorder="1" applyAlignment="1">
      <alignment horizontal="left" vertical="center"/>
      <protection/>
    </xf>
    <xf numFmtId="0" fontId="8" fillId="13" borderId="150" xfId="49" applyFont="1" applyFill="1" applyBorder="1" applyAlignment="1">
      <alignment horizontal="left" vertical="center"/>
      <protection/>
    </xf>
    <xf numFmtId="0" fontId="8" fillId="13" borderId="151" xfId="49" applyFont="1" applyFill="1" applyBorder="1" applyAlignment="1">
      <alignment horizontal="left" vertical="center"/>
      <protection/>
    </xf>
    <xf numFmtId="0" fontId="8" fillId="13" borderId="152" xfId="49" applyFont="1" applyFill="1" applyBorder="1" applyAlignment="1">
      <alignment horizontal="left" vertical="center"/>
      <protection/>
    </xf>
    <xf numFmtId="0" fontId="6" fillId="35" borderId="73" xfId="49" applyFont="1" applyFill="1" applyBorder="1" applyAlignment="1">
      <alignment horizontal="left" vertical="center"/>
      <protection/>
    </xf>
    <xf numFmtId="0" fontId="6" fillId="35" borderId="74" xfId="49" applyFont="1" applyFill="1" applyBorder="1" applyAlignment="1">
      <alignment horizontal="left" vertical="center"/>
      <protection/>
    </xf>
    <xf numFmtId="0" fontId="8" fillId="13" borderId="57" xfId="47" applyFont="1" applyFill="1" applyBorder="1" applyAlignment="1">
      <alignment horizontal="center" vertical="center"/>
      <protection/>
    </xf>
    <xf numFmtId="0" fontId="8" fillId="13" borderId="90" xfId="47" applyFont="1" applyFill="1" applyBorder="1" applyAlignment="1">
      <alignment horizontal="center" vertical="center"/>
      <protection/>
    </xf>
    <xf numFmtId="0" fontId="8" fillId="0" borderId="103" xfId="47" applyFont="1" applyFill="1" applyBorder="1" applyAlignment="1">
      <alignment horizontal="center" vertical="center"/>
      <protection/>
    </xf>
    <xf numFmtId="0" fontId="8" fillId="0" borderId="18" xfId="47" applyFont="1" applyFill="1" applyBorder="1" applyAlignment="1">
      <alignment horizontal="center" vertical="center"/>
      <protection/>
    </xf>
    <xf numFmtId="0" fontId="8" fillId="0" borderId="138" xfId="47" applyFont="1" applyFill="1" applyBorder="1" applyAlignment="1">
      <alignment horizontal="center" vertical="center"/>
      <protection/>
    </xf>
    <xf numFmtId="0" fontId="8" fillId="0" borderId="93"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8" xfId="47" applyFont="1" applyFill="1" applyBorder="1" applyAlignment="1">
      <alignment horizontal="center" vertical="center"/>
      <protection/>
    </xf>
    <xf numFmtId="0" fontId="8" fillId="0" borderId="102" xfId="47" applyFont="1" applyFill="1" applyBorder="1" applyAlignment="1">
      <alignment horizontal="center" vertical="center"/>
      <protection/>
    </xf>
    <xf numFmtId="0" fontId="8" fillId="0" borderId="130" xfId="47" applyFont="1" applyFill="1" applyBorder="1" applyAlignment="1">
      <alignment horizontal="center" vertical="center"/>
      <protection/>
    </xf>
    <xf numFmtId="0" fontId="8" fillId="0" borderId="69" xfId="47" applyFont="1" applyFill="1" applyBorder="1" applyAlignment="1">
      <alignment horizontal="center" vertical="center"/>
      <protection/>
    </xf>
    <xf numFmtId="0" fontId="6" fillId="0" borderId="101" xfId="47" applyFont="1" applyFill="1" applyBorder="1" applyAlignment="1">
      <alignment horizontal="center" vertical="center" wrapText="1"/>
      <protection/>
    </xf>
    <xf numFmtId="0" fontId="6" fillId="0" borderId="94" xfId="47" applyFont="1" applyFill="1" applyBorder="1" applyAlignment="1">
      <alignment horizontal="center" vertical="center" wrapText="1"/>
      <protection/>
    </xf>
    <xf numFmtId="0" fontId="6" fillId="0" borderId="153" xfId="47" applyFont="1" applyFill="1" applyBorder="1" applyAlignment="1">
      <alignment horizontal="center" vertical="center" wrapText="1"/>
      <protection/>
    </xf>
    <xf numFmtId="0" fontId="8" fillId="13" borderId="58" xfId="47" applyFont="1" applyFill="1" applyBorder="1" applyAlignment="1">
      <alignment horizontal="center" vertical="center"/>
      <protection/>
    </xf>
    <xf numFmtId="0" fontId="12" fillId="0" borderId="0" xfId="0" applyFont="1" applyAlignment="1" applyProtection="1">
      <alignment horizontal="left" vertical="center" wrapText="1"/>
      <protection locked="0"/>
    </xf>
    <xf numFmtId="0" fontId="13" fillId="33" borderId="36" xfId="0" applyFont="1" applyFill="1" applyBorder="1" applyAlignment="1" applyProtection="1">
      <alignment horizontal="left" vertical="center"/>
      <protection locked="0"/>
    </xf>
    <xf numFmtId="0" fontId="13" fillId="33" borderId="113"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center"/>
      <protection locked="0"/>
    </xf>
    <xf numFmtId="0" fontId="13" fillId="0" borderId="113" xfId="0" applyFont="1" applyFill="1" applyBorder="1" applyAlignment="1" applyProtection="1">
      <alignment horizontal="left" vertical="center"/>
      <protection locked="0"/>
    </xf>
    <xf numFmtId="0" fontId="80" fillId="0" borderId="99" xfId="0" applyFont="1" applyBorder="1" applyAlignment="1" applyProtection="1">
      <alignment horizontal="center" vertical="center" wrapText="1"/>
      <protection locked="0"/>
    </xf>
    <xf numFmtId="0" fontId="80" fillId="0" borderId="107" xfId="0" applyFont="1" applyBorder="1" applyAlignment="1" applyProtection="1">
      <alignment horizontal="center" vertical="center" wrapText="1"/>
      <protection locked="0"/>
    </xf>
    <xf numFmtId="0" fontId="80" fillId="0" borderId="61" xfId="0" applyFont="1" applyBorder="1" applyAlignment="1" applyProtection="1">
      <alignment horizontal="center" vertical="center" wrapText="1"/>
      <protection locked="0"/>
    </xf>
    <xf numFmtId="0" fontId="13" fillId="33" borderId="59" xfId="0" applyFont="1" applyFill="1" applyBorder="1" applyAlignment="1" applyProtection="1">
      <alignment horizontal="left" vertical="center"/>
      <protection/>
    </xf>
    <xf numFmtId="0" fontId="13" fillId="33" borderId="71" xfId="0" applyFont="1" applyFill="1" applyBorder="1" applyAlignment="1" applyProtection="1">
      <alignment horizontal="left" vertical="center"/>
      <protection/>
    </xf>
    <xf numFmtId="0" fontId="13" fillId="0" borderId="121" xfId="0" applyFont="1" applyBorder="1" applyAlignment="1" applyProtection="1">
      <alignment horizontal="center" vertical="center" wrapText="1" shrinkToFit="1"/>
      <protection locked="0"/>
    </xf>
    <xf numFmtId="0" fontId="13" fillId="0" borderId="43" xfId="0" applyFont="1" applyBorder="1" applyAlignment="1" applyProtection="1">
      <alignment horizontal="center" vertical="center" wrapText="1" shrinkToFit="1"/>
      <protection locked="0"/>
    </xf>
    <xf numFmtId="0" fontId="12" fillId="0" borderId="100" xfId="0" applyFont="1" applyBorder="1" applyAlignment="1" applyProtection="1">
      <alignment horizontal="center" vertical="center" wrapText="1" shrinkToFit="1"/>
      <protection locked="0"/>
    </xf>
    <xf numFmtId="0" fontId="12" fillId="0" borderId="104" xfId="0" applyFont="1" applyBorder="1" applyAlignment="1" applyProtection="1">
      <alignment horizontal="center" vertical="center" wrapText="1" shrinkToFit="1"/>
      <protection locked="0"/>
    </xf>
    <xf numFmtId="0" fontId="13" fillId="38" borderId="36" xfId="0" applyFont="1" applyFill="1" applyBorder="1" applyAlignment="1" applyProtection="1">
      <alignment horizontal="left" vertical="center"/>
      <protection/>
    </xf>
    <xf numFmtId="0" fontId="13" fillId="38" borderId="113" xfId="0" applyFont="1" applyFill="1" applyBorder="1" applyAlignment="1" applyProtection="1">
      <alignment horizontal="left" vertical="center"/>
      <protection/>
    </xf>
    <xf numFmtId="4" fontId="12" fillId="0" borderId="99" xfId="0" applyNumberFormat="1" applyFont="1" applyFill="1" applyBorder="1" applyAlignment="1" applyProtection="1">
      <alignment horizontal="center" vertical="center" wrapText="1" shrinkToFit="1"/>
      <protection locked="0"/>
    </xf>
    <xf numFmtId="4" fontId="12" fillId="0" borderId="40" xfId="0" applyNumberFormat="1" applyFont="1" applyFill="1" applyBorder="1" applyAlignment="1" applyProtection="1">
      <alignment horizontal="center" vertical="center" wrapText="1" shrinkToFit="1"/>
      <protection locked="0"/>
    </xf>
    <xf numFmtId="0" fontId="80" fillId="0" borderId="18" xfId="0" applyFont="1" applyBorder="1" applyAlignment="1" applyProtection="1">
      <alignment horizontal="center" vertical="center"/>
      <protection locked="0"/>
    </xf>
    <xf numFmtId="0" fontId="80" fillId="0" borderId="138" xfId="0" applyFont="1" applyBorder="1" applyAlignment="1" applyProtection="1">
      <alignment horizontal="center" vertical="center"/>
      <protection locked="0"/>
    </xf>
    <xf numFmtId="0" fontId="80" fillId="0" borderId="0" xfId="0" applyFont="1" applyBorder="1" applyAlignment="1" applyProtection="1">
      <alignment horizontal="center" vertical="center"/>
      <protection locked="0"/>
    </xf>
    <xf numFmtId="0" fontId="80" fillId="0" borderId="88" xfId="0" applyFont="1" applyBorder="1" applyAlignment="1" applyProtection="1">
      <alignment horizontal="center" vertical="center"/>
      <protection locked="0"/>
    </xf>
    <xf numFmtId="0" fontId="80" fillId="0" borderId="130" xfId="0" applyFont="1" applyBorder="1" applyAlignment="1" applyProtection="1">
      <alignment horizontal="center" vertical="center"/>
      <protection locked="0"/>
    </xf>
    <xf numFmtId="0" fontId="80" fillId="0" borderId="69" xfId="0" applyFont="1" applyBorder="1" applyAlignment="1" applyProtection="1">
      <alignment horizontal="center" vertical="center"/>
      <protection locked="0"/>
    </xf>
    <xf numFmtId="0" fontId="12" fillId="0" borderId="58" xfId="0" applyFont="1" applyBorder="1" applyAlignment="1" applyProtection="1">
      <alignment horizontal="center" vertical="center" wrapText="1" shrinkToFit="1"/>
      <protection locked="0"/>
    </xf>
    <xf numFmtId="0" fontId="12" fillId="0" borderId="57" xfId="0" applyFont="1" applyBorder="1" applyAlignment="1" applyProtection="1">
      <alignment horizontal="center" vertical="center" wrapText="1" shrinkToFit="1"/>
      <protection locked="0"/>
    </xf>
    <xf numFmtId="0" fontId="0" fillId="0" borderId="0" xfId="0" applyAlignment="1">
      <alignment horizontal="left"/>
    </xf>
    <xf numFmtId="0" fontId="82" fillId="0" borderId="54" xfId="0" applyFont="1" applyBorder="1" applyAlignment="1" applyProtection="1">
      <alignment horizontal="center" vertical="center" wrapText="1"/>
      <protection locked="0"/>
    </xf>
    <xf numFmtId="0" fontId="82" fillId="0" borderId="52" xfId="0" applyFont="1" applyBorder="1" applyAlignment="1" applyProtection="1">
      <alignment horizontal="center" vertical="center" wrapText="1"/>
      <protection locked="0"/>
    </xf>
    <xf numFmtId="0" fontId="82" fillId="0" borderId="32" xfId="0" applyFont="1" applyBorder="1" applyAlignment="1" applyProtection="1">
      <alignment horizontal="center" vertical="center" wrapText="1"/>
      <protection locked="0"/>
    </xf>
    <xf numFmtId="0" fontId="13" fillId="33" borderId="36" xfId="0" applyFont="1" applyFill="1" applyBorder="1" applyAlignment="1" applyProtection="1">
      <alignment horizontal="left" vertical="center"/>
      <protection/>
    </xf>
    <xf numFmtId="0" fontId="13" fillId="33" borderId="113" xfId="0" applyFont="1" applyFill="1" applyBorder="1" applyAlignment="1" applyProtection="1">
      <alignment horizontal="left" vertical="center"/>
      <protection/>
    </xf>
    <xf numFmtId="0" fontId="12" fillId="0" borderId="121"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0" xfId="0" applyFont="1" applyAlignment="1">
      <alignment horizontal="left" vertical="center" wrapText="1"/>
    </xf>
    <xf numFmtId="0" fontId="80" fillId="0" borderId="57"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17" xfId="0" applyFont="1" applyBorder="1" applyAlignment="1">
      <alignment horizontal="center" vertical="center" wrapText="1"/>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3" fillId="0" borderId="121" xfId="0" applyFont="1" applyBorder="1" applyAlignment="1">
      <alignment horizontal="center" vertical="center" wrapText="1" shrinkToFit="1"/>
    </xf>
    <xf numFmtId="0" fontId="13" fillId="0" borderId="43" xfId="0" applyFont="1" applyBorder="1" applyAlignment="1">
      <alignment horizontal="center" vertical="center" wrapText="1" shrinkToFit="1"/>
    </xf>
    <xf numFmtId="0" fontId="80" fillId="0" borderId="0" xfId="0" applyFont="1" applyAlignment="1">
      <alignment horizontal="left" vertical="center" wrapText="1"/>
    </xf>
    <xf numFmtId="0" fontId="12" fillId="0" borderId="58" xfId="0" applyFont="1" applyBorder="1" applyAlignment="1">
      <alignment horizontal="center" vertical="center" wrapText="1" shrinkToFit="1"/>
    </xf>
    <xf numFmtId="0" fontId="12" fillId="0" borderId="100" xfId="0" applyFont="1" applyBorder="1" applyAlignment="1">
      <alignment horizontal="center" vertical="center" wrapText="1" shrinkToFit="1"/>
    </xf>
    <xf numFmtId="0" fontId="12" fillId="0" borderId="89" xfId="0" applyFont="1" applyBorder="1" applyAlignment="1">
      <alignment horizontal="center" vertical="center" wrapText="1" shrinkToFit="1"/>
    </xf>
    <xf numFmtId="0" fontId="80" fillId="0" borderId="90" xfId="0" applyFont="1" applyBorder="1" applyAlignment="1">
      <alignment horizontal="center" vertical="center"/>
    </xf>
    <xf numFmtId="0" fontId="80" fillId="0" borderId="71" xfId="0" applyFont="1" applyBorder="1" applyAlignment="1">
      <alignment horizontal="center" vertical="center"/>
    </xf>
    <xf numFmtId="0" fontId="80" fillId="0" borderId="10" xfId="0" applyFont="1" applyBorder="1" applyAlignment="1">
      <alignment horizontal="center" vertical="center"/>
    </xf>
    <xf numFmtId="0" fontId="12" fillId="0" borderId="58"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54"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43"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12" fillId="0" borderId="121"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6" fillId="0" borderId="57" xfId="50" applyFont="1" applyBorder="1" applyAlignment="1">
      <alignment horizontal="center" vertical="center" wrapText="1"/>
      <protection/>
    </xf>
    <xf numFmtId="0" fontId="6" fillId="0" borderId="30" xfId="50" applyFont="1" applyBorder="1" applyAlignment="1">
      <alignment horizontal="center" vertical="center" wrapText="1"/>
      <protection/>
    </xf>
    <xf numFmtId="0" fontId="6" fillId="0" borderId="17" xfId="50" applyFont="1" applyBorder="1" applyAlignment="1">
      <alignment horizontal="center" vertical="center" wrapText="1"/>
      <protection/>
    </xf>
    <xf numFmtId="0" fontId="6" fillId="0" borderId="55" xfId="50" applyFont="1" applyFill="1" applyBorder="1" applyAlignment="1" applyProtection="1">
      <alignment horizontal="center" vertical="center" wrapText="1" shrinkToFit="1"/>
      <protection locked="0"/>
    </xf>
    <xf numFmtId="0" fontId="6" fillId="0" borderId="98" xfId="50" applyFont="1" applyFill="1" applyBorder="1" applyAlignment="1" applyProtection="1">
      <alignment horizontal="center" vertical="center" wrapText="1" shrinkToFit="1"/>
      <protection locked="0"/>
    </xf>
    <xf numFmtId="0" fontId="6" fillId="0" borderId="120" xfId="50" applyFont="1" applyFill="1" applyBorder="1" applyAlignment="1" applyProtection="1">
      <alignment horizontal="center" vertical="center" wrapText="1" shrinkToFit="1"/>
      <protection locked="0"/>
    </xf>
    <xf numFmtId="0" fontId="6" fillId="0" borderId="121" xfId="47" applyFont="1" applyFill="1" applyBorder="1" applyAlignment="1" applyProtection="1">
      <alignment horizontal="center" vertical="center"/>
      <protection locked="0"/>
    </xf>
    <xf numFmtId="0" fontId="6" fillId="0" borderId="114" xfId="47" applyFont="1" applyFill="1" applyBorder="1" applyAlignment="1" applyProtection="1">
      <alignment horizontal="center" vertical="center"/>
      <protection locked="0"/>
    </xf>
    <xf numFmtId="0" fontId="6" fillId="0" borderId="33" xfId="47" applyFont="1" applyFill="1" applyBorder="1" applyAlignment="1" applyProtection="1">
      <alignment horizontal="center" vertical="center"/>
      <protection locked="0"/>
    </xf>
    <xf numFmtId="0" fontId="12" fillId="0" borderId="89" xfId="0" applyFont="1" applyBorder="1" applyAlignment="1">
      <alignment horizontal="center" vertical="center" wrapText="1" shrinkToFit="1"/>
    </xf>
    <xf numFmtId="0" fontId="13" fillId="33" borderId="121" xfId="0" applyFont="1" applyFill="1" applyBorder="1" applyAlignment="1">
      <alignment horizontal="center" vertical="center" wrapText="1" shrinkToFit="1"/>
    </xf>
    <xf numFmtId="0" fontId="13" fillId="33" borderId="43" xfId="0" applyFont="1" applyFill="1" applyBorder="1" applyAlignment="1">
      <alignment horizontal="center" vertical="center" wrapText="1" shrinkToFit="1"/>
    </xf>
    <xf numFmtId="0" fontId="12" fillId="0" borderId="154" xfId="0" applyFont="1" applyFill="1" applyBorder="1" applyAlignment="1">
      <alignment horizontal="center" vertical="center" wrapText="1"/>
    </xf>
    <xf numFmtId="0" fontId="12" fillId="0" borderId="155" xfId="0" applyFont="1" applyFill="1" applyBorder="1" applyAlignment="1">
      <alignment horizontal="center" vertical="center" wrapText="1"/>
    </xf>
    <xf numFmtId="0" fontId="80" fillId="0" borderId="156" xfId="0" applyFont="1" applyFill="1" applyBorder="1" applyAlignment="1">
      <alignment horizontal="center" vertical="center" wrapText="1"/>
    </xf>
    <xf numFmtId="0" fontId="80" fillId="0" borderId="84" xfId="0" applyFont="1" applyFill="1" applyBorder="1" applyAlignment="1">
      <alignment horizontal="center" vertical="center" wrapText="1"/>
    </xf>
    <xf numFmtId="0" fontId="80" fillId="0" borderId="134" xfId="0" applyFont="1" applyFill="1" applyBorder="1" applyAlignment="1">
      <alignment horizontal="center" vertical="center" wrapText="1"/>
    </xf>
    <xf numFmtId="0" fontId="12" fillId="0" borderId="157" xfId="0" applyFont="1" applyFill="1" applyBorder="1" applyAlignment="1">
      <alignment horizontal="center" vertical="center" wrapText="1"/>
    </xf>
    <xf numFmtId="0" fontId="12" fillId="0" borderId="158" xfId="0" applyFont="1" applyFill="1" applyBorder="1" applyAlignment="1">
      <alignment horizontal="center" vertical="center" wrapText="1"/>
    </xf>
    <xf numFmtId="0" fontId="80" fillId="0" borderId="99" xfId="0" applyFont="1" applyBorder="1" applyAlignment="1">
      <alignment horizontal="center" vertical="center" wrapText="1"/>
    </xf>
    <xf numFmtId="0" fontId="80" fillId="0" borderId="107"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18" xfId="0" applyFont="1" applyBorder="1" applyAlignment="1">
      <alignment horizontal="center" vertical="center"/>
    </xf>
    <xf numFmtId="0" fontId="80" fillId="0" borderId="0" xfId="0" applyFont="1" applyBorder="1" applyAlignment="1">
      <alignment horizontal="center" vertical="center"/>
    </xf>
    <xf numFmtId="0" fontId="80" fillId="0" borderId="130" xfId="0" applyFont="1" applyBorder="1" applyAlignment="1">
      <alignment horizontal="center" vertical="center"/>
    </xf>
    <xf numFmtId="0" fontId="12" fillId="0" borderId="133" xfId="0" applyFont="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93" fillId="0" borderId="0" xfId="0" applyFont="1" applyAlignment="1">
      <alignment horizontal="left" vertical="center" wrapText="1"/>
    </xf>
    <xf numFmtId="0" fontId="12" fillId="0" borderId="0" xfId="0" applyFont="1" applyFill="1" applyAlignment="1">
      <alignment horizontal="left" vertical="center" wrapText="1"/>
    </xf>
    <xf numFmtId="0" fontId="93" fillId="0" borderId="0" xfId="0" applyFont="1" applyFill="1" applyAlignment="1">
      <alignment horizontal="left" vertical="center" wrapText="1"/>
    </xf>
    <xf numFmtId="0" fontId="6" fillId="0" borderId="57" xfId="47" applyFont="1" applyBorder="1" applyAlignment="1" applyProtection="1">
      <alignment horizontal="center" vertical="center"/>
      <protection locked="0"/>
    </xf>
    <xf numFmtId="0" fontId="6" fillId="0" borderId="17" xfId="47" applyFont="1" applyBorder="1" applyAlignment="1" applyProtection="1">
      <alignment horizontal="center" vertical="center"/>
      <protection locked="0"/>
    </xf>
    <xf numFmtId="0" fontId="6" fillId="0" borderId="58"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6" fillId="0" borderId="58" xfId="47" applyFont="1" applyBorder="1" applyAlignment="1" applyProtection="1">
      <alignment horizontal="center" vertical="center"/>
      <protection locked="0"/>
    </xf>
    <xf numFmtId="0" fontId="6" fillId="0" borderId="90" xfId="47" applyFont="1" applyBorder="1" applyAlignment="1" applyProtection="1">
      <alignment horizontal="center" vertical="center"/>
      <protection locked="0"/>
    </xf>
    <xf numFmtId="0" fontId="6" fillId="38" borderId="42" xfId="47" applyFont="1" applyFill="1" applyBorder="1" applyAlignment="1" applyProtection="1">
      <alignment horizontal="left" vertical="center" wrapText="1"/>
      <protection locked="0"/>
    </xf>
    <xf numFmtId="0" fontId="6" fillId="0" borderId="46" xfId="47" applyFont="1" applyBorder="1" applyAlignment="1" applyProtection="1">
      <alignment horizontal="left" vertical="center" indent="1"/>
      <protection locked="0"/>
    </xf>
    <xf numFmtId="0" fontId="6" fillId="0" borderId="52" xfId="47" applyFont="1" applyBorder="1" applyAlignment="1" applyProtection="1">
      <alignment horizontal="left" vertical="center" indent="1"/>
      <protection locked="0"/>
    </xf>
    <xf numFmtId="0" fontId="6" fillId="0" borderId="42" xfId="47" applyFont="1" applyBorder="1" applyAlignment="1" applyProtection="1">
      <alignment horizontal="left" vertical="center" indent="1"/>
      <protection locked="0"/>
    </xf>
    <xf numFmtId="0" fontId="6" fillId="38" borderId="22" xfId="47" applyFont="1" applyFill="1" applyBorder="1" applyAlignment="1" applyProtection="1">
      <alignment horizontal="left" vertical="center" indent="1"/>
      <protection locked="0"/>
    </xf>
    <xf numFmtId="0" fontId="6" fillId="38" borderId="59" xfId="47" applyFont="1" applyFill="1" applyBorder="1" applyAlignment="1" applyProtection="1">
      <alignment horizontal="left" vertical="center" indent="1"/>
      <protection locked="0"/>
    </xf>
    <xf numFmtId="0" fontId="6" fillId="38" borderId="136" xfId="47" applyFont="1" applyFill="1" applyBorder="1" applyAlignment="1" applyProtection="1">
      <alignment horizontal="left" vertical="center" indent="1"/>
      <protection locked="0"/>
    </xf>
    <xf numFmtId="0" fontId="6" fillId="38" borderId="28"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6" fillId="0" borderId="0" xfId="47" applyFont="1" applyAlignment="1" applyProtection="1">
      <alignment horizontal="left" vertical="center" wrapText="1"/>
      <protection locked="0"/>
    </xf>
    <xf numFmtId="0" fontId="6" fillId="0" borderId="99"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54"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6" fillId="0" borderId="94" xfId="47" applyFont="1" applyFill="1" applyBorder="1" applyAlignment="1" applyProtection="1">
      <alignment horizontal="center" vertical="center" wrapText="1"/>
      <protection locked="0"/>
    </xf>
    <xf numFmtId="0" fontId="6" fillId="0" borderId="59" xfId="47" applyFont="1" applyFill="1" applyBorder="1" applyAlignment="1" applyProtection="1">
      <alignment horizontal="center" vertical="center" wrapText="1"/>
      <protection locked="0"/>
    </xf>
    <xf numFmtId="0" fontId="8" fillId="0" borderId="130" xfId="47" applyFont="1" applyBorder="1" applyAlignment="1" applyProtection="1">
      <alignment horizontal="center" vertical="center"/>
      <protection locked="0"/>
    </xf>
    <xf numFmtId="0" fontId="6" fillId="0" borderId="36" xfId="47" applyFont="1" applyBorder="1" applyAlignment="1">
      <alignment horizontal="left" vertical="center" wrapText="1"/>
      <protection/>
    </xf>
    <xf numFmtId="0" fontId="6" fillId="0" borderId="108" xfId="47" applyFont="1" applyFill="1" applyBorder="1" applyAlignment="1" applyProtection="1">
      <alignment horizontal="center" vertical="center"/>
      <protection locked="0"/>
    </xf>
    <xf numFmtId="0" fontId="6" fillId="0" borderId="104" xfId="47" applyFont="1" applyFill="1" applyBorder="1" applyAlignment="1" applyProtection="1">
      <alignment horizontal="center" vertical="center"/>
      <protection locked="0"/>
    </xf>
    <xf numFmtId="0" fontId="6" fillId="0" borderId="137" xfId="47" applyFont="1" applyBorder="1" applyAlignment="1">
      <alignment horizontal="left" vertical="center" wrapText="1"/>
      <protection/>
    </xf>
    <xf numFmtId="0" fontId="6" fillId="0" borderId="99" xfId="47" applyFont="1" applyBorder="1" applyAlignment="1">
      <alignment horizontal="center" vertical="center" wrapText="1"/>
      <protection/>
    </xf>
    <xf numFmtId="0" fontId="6" fillId="0" borderId="107" xfId="47" applyFont="1" applyBorder="1" applyAlignment="1">
      <alignment horizontal="center" vertical="center" wrapText="1"/>
      <protection/>
    </xf>
    <xf numFmtId="0" fontId="6" fillId="0" borderId="40" xfId="47" applyFont="1" applyBorder="1" applyAlignment="1">
      <alignment horizontal="center" vertical="center" wrapText="1"/>
      <protection/>
    </xf>
    <xf numFmtId="0" fontId="6" fillId="0" borderId="101" xfId="47" applyFont="1" applyFill="1" applyBorder="1" applyAlignment="1" applyProtection="1">
      <alignment horizontal="center" vertical="center"/>
      <protection locked="0"/>
    </xf>
    <xf numFmtId="0" fontId="8" fillId="0" borderId="12" xfId="47" applyFont="1" applyBorder="1" applyAlignment="1" applyProtection="1">
      <alignment horizontal="center" vertical="center"/>
      <protection locked="0"/>
    </xf>
    <xf numFmtId="0" fontId="8" fillId="0" borderId="13" xfId="47" applyFont="1" applyBorder="1" applyAlignment="1" applyProtection="1">
      <alignment horizontal="center" vertical="center"/>
      <protection locked="0"/>
    </xf>
    <xf numFmtId="0" fontId="8" fillId="0" borderId="14" xfId="47" applyFont="1" applyBorder="1" applyAlignment="1" applyProtection="1">
      <alignment horizontal="center" vertical="center"/>
      <protection locked="0"/>
    </xf>
    <xf numFmtId="0" fontId="6" fillId="0" borderId="22" xfId="47" applyFont="1" applyFill="1" applyBorder="1" applyAlignment="1" applyProtection="1">
      <alignment horizontal="left" vertical="center"/>
      <protection locked="0"/>
    </xf>
    <xf numFmtId="0" fontId="6" fillId="0" borderId="113" xfId="47" applyFont="1" applyFill="1" applyBorder="1" applyAlignment="1" applyProtection="1">
      <alignment horizontal="left" vertical="center"/>
      <protection locked="0"/>
    </xf>
    <xf numFmtId="0" fontId="6" fillId="0" borderId="22" xfId="47" applyFont="1" applyBorder="1" applyAlignment="1" applyProtection="1">
      <alignment horizontal="left" vertical="center" wrapText="1"/>
      <protection locked="0"/>
    </xf>
    <xf numFmtId="0" fontId="6" fillId="0" borderId="113" xfId="47" applyFont="1" applyBorder="1" applyAlignment="1" applyProtection="1">
      <alignment horizontal="left" vertical="center" wrapText="1"/>
      <protection locked="0"/>
    </xf>
    <xf numFmtId="0" fontId="78" fillId="0" borderId="0" xfId="47" applyFont="1" applyBorder="1" applyAlignment="1" applyProtection="1">
      <alignment horizontal="left" vertical="center" wrapText="1"/>
      <protection locked="0"/>
    </xf>
    <xf numFmtId="0" fontId="6" fillId="0" borderId="22" xfId="47" applyFont="1" applyFill="1" applyBorder="1" applyAlignment="1" applyProtection="1">
      <alignment horizontal="center" vertical="center" wrapText="1"/>
      <protection locked="0"/>
    </xf>
    <xf numFmtId="0" fontId="6" fillId="0" borderId="113" xfId="47" applyFont="1" applyFill="1" applyBorder="1" applyAlignment="1" applyProtection="1">
      <alignment horizontal="center" vertical="center" wrapText="1"/>
      <protection locked="0"/>
    </xf>
    <xf numFmtId="0" fontId="6" fillId="0" borderId="30" xfId="47" applyFont="1" applyBorder="1" applyAlignment="1">
      <alignment horizontal="center" vertical="center" wrapText="1"/>
      <protection/>
    </xf>
    <xf numFmtId="0" fontId="6" fillId="0" borderId="31" xfId="47" applyFont="1" applyBorder="1" applyAlignment="1">
      <alignment horizontal="left" vertical="center" wrapText="1"/>
      <protection/>
    </xf>
    <xf numFmtId="0" fontId="6" fillId="0" borderId="46" xfId="47" applyFont="1" applyBorder="1" applyAlignment="1">
      <alignment horizontal="left" vertical="center" wrapText="1"/>
      <protection/>
    </xf>
    <xf numFmtId="0" fontId="6" fillId="0" borderId="91" xfId="47" applyFont="1" applyBorder="1" applyAlignment="1">
      <alignment horizontal="left" vertical="center" wrapText="1"/>
      <protection/>
    </xf>
    <xf numFmtId="0" fontId="6" fillId="0" borderId="103" xfId="47" applyFont="1" applyFill="1" applyBorder="1" applyAlignment="1" applyProtection="1">
      <alignment horizontal="center" vertical="center" wrapText="1"/>
      <protection locked="0"/>
    </xf>
    <xf numFmtId="0" fontId="6" fillId="0" borderId="138" xfId="47" applyFont="1" applyFill="1" applyBorder="1" applyAlignment="1" applyProtection="1">
      <alignment horizontal="center" vertical="center" wrapText="1"/>
      <protection locked="0"/>
    </xf>
    <xf numFmtId="0" fontId="6" fillId="0" borderId="146" xfId="47" applyFont="1" applyFill="1" applyBorder="1" applyAlignment="1" applyProtection="1">
      <alignment horizontal="center" vertical="center" wrapText="1"/>
      <protection locked="0"/>
    </xf>
    <xf numFmtId="0" fontId="6" fillId="0" borderId="41" xfId="47" applyFont="1" applyFill="1" applyBorder="1" applyAlignment="1" applyProtection="1">
      <alignment horizontal="center" vertical="center" wrapText="1"/>
      <protection locked="0"/>
    </xf>
    <xf numFmtId="0" fontId="8" fillId="0" borderId="99" xfId="47" applyFont="1" applyFill="1" applyBorder="1" applyAlignment="1" applyProtection="1">
      <alignment horizontal="center" vertical="center" wrapText="1"/>
      <protection locked="0"/>
    </xf>
    <xf numFmtId="0" fontId="8" fillId="0" borderId="54" xfId="47" applyFont="1" applyFill="1" applyBorder="1" applyAlignment="1" applyProtection="1">
      <alignment horizontal="center" vertical="center" wrapText="1"/>
      <protection locked="0"/>
    </xf>
    <xf numFmtId="0" fontId="8" fillId="0" borderId="121" xfId="47" applyFont="1" applyFill="1" applyBorder="1" applyAlignment="1" applyProtection="1">
      <alignment horizontal="center" vertical="center" wrapText="1"/>
      <protection locked="0"/>
    </xf>
    <xf numFmtId="0" fontId="6" fillId="0" borderId="103" xfId="47" applyFont="1" applyBorder="1" applyAlignment="1" applyProtection="1">
      <alignment horizontal="center" vertical="center"/>
      <protection locked="0"/>
    </xf>
    <xf numFmtId="0" fontId="6" fillId="0" borderId="18" xfId="47" applyFont="1" applyBorder="1" applyAlignment="1" applyProtection="1">
      <alignment horizontal="center" vertical="center"/>
      <protection locked="0"/>
    </xf>
    <xf numFmtId="0" fontId="6" fillId="0" borderId="138" xfId="47" applyFont="1" applyBorder="1" applyAlignment="1" applyProtection="1">
      <alignment horizontal="center" vertical="center"/>
      <protection locked="0"/>
    </xf>
    <xf numFmtId="0" fontId="6" fillId="0" borderId="93"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8" xfId="47" applyFont="1" applyBorder="1" applyAlignment="1" applyProtection="1">
      <alignment horizontal="center" vertical="center"/>
      <protection locked="0"/>
    </xf>
    <xf numFmtId="0" fontId="6" fillId="0" borderId="102" xfId="47" applyFont="1" applyBorder="1" applyAlignment="1" applyProtection="1">
      <alignment horizontal="center" vertical="center"/>
      <protection locked="0"/>
    </xf>
    <xf numFmtId="0" fontId="6" fillId="0" borderId="130" xfId="47" applyFont="1" applyBorder="1" applyAlignment="1" applyProtection="1">
      <alignment horizontal="center" vertical="center"/>
      <protection locked="0"/>
    </xf>
    <xf numFmtId="0" fontId="6" fillId="0" borderId="69" xfId="47" applyFont="1" applyBorder="1" applyAlignment="1" applyProtection="1">
      <alignment horizontal="center" vertical="center"/>
      <protection locked="0"/>
    </xf>
    <xf numFmtId="0" fontId="6" fillId="0" borderId="101" xfId="47" applyFont="1" applyFill="1" applyBorder="1" applyAlignment="1" applyProtection="1">
      <alignment horizontal="center" vertical="center" wrapText="1"/>
      <protection locked="0"/>
    </xf>
    <xf numFmtId="0" fontId="6" fillId="0" borderId="108" xfId="47" applyFont="1" applyFill="1" applyBorder="1" applyAlignment="1" applyProtection="1">
      <alignment horizontal="center" vertical="center" wrapText="1"/>
      <protection locked="0"/>
    </xf>
    <xf numFmtId="0" fontId="6" fillId="0" borderId="104" xfId="47" applyFont="1" applyFill="1" applyBorder="1" applyAlignment="1" applyProtection="1">
      <alignment horizontal="center" vertical="center" wrapText="1"/>
      <protection locked="0"/>
    </xf>
    <xf numFmtId="0" fontId="6" fillId="0" borderId="15" xfId="47" applyFont="1" applyBorder="1" applyAlignment="1" applyProtection="1">
      <alignment horizontal="center" vertical="center" wrapText="1"/>
      <protection locked="0"/>
    </xf>
    <xf numFmtId="0" fontId="6" fillId="0" borderId="140" xfId="47" applyFont="1" applyBorder="1" applyAlignment="1" applyProtection="1">
      <alignment horizontal="center" vertical="center" wrapText="1"/>
      <protection locked="0"/>
    </xf>
    <xf numFmtId="0" fontId="6" fillId="0" borderId="26" xfId="47" applyFont="1" applyBorder="1" applyAlignment="1" applyProtection="1">
      <alignment horizontal="center" vertical="center" wrapText="1"/>
      <protection locked="0"/>
    </xf>
    <xf numFmtId="0" fontId="8" fillId="0" borderId="18"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130" xfId="47" applyFont="1" applyFill="1" applyBorder="1" applyAlignment="1" applyProtection="1">
      <alignment horizontal="center" vertical="center" wrapText="1"/>
      <protection locked="0"/>
    </xf>
    <xf numFmtId="0" fontId="8" fillId="0" borderId="49" xfId="47" applyFont="1" applyBorder="1" applyAlignment="1" applyProtection="1">
      <alignment horizontal="center" vertical="center" wrapText="1"/>
      <protection locked="0"/>
    </xf>
    <xf numFmtId="0" fontId="8" fillId="0" borderId="16" xfId="47" applyFont="1" applyBorder="1" applyAlignment="1" applyProtection="1">
      <alignment horizontal="center" vertical="center" wrapText="1"/>
      <protection locked="0"/>
    </xf>
    <xf numFmtId="0" fontId="8" fillId="0" borderId="27" xfId="47" applyFont="1" applyBorder="1" applyAlignment="1" applyProtection="1">
      <alignment horizontal="center" vertical="center" wrapText="1"/>
      <protection locked="0"/>
    </xf>
    <xf numFmtId="0" fontId="80" fillId="0" borderId="42" xfId="47" applyFont="1" applyFill="1" applyBorder="1" applyAlignment="1" applyProtection="1">
      <alignment horizontal="left" vertical="center"/>
      <protection locked="0"/>
    </xf>
    <xf numFmtId="0" fontId="80" fillId="0" borderId="43" xfId="47" applyFont="1" applyFill="1" applyBorder="1" applyAlignment="1" applyProtection="1">
      <alignment horizontal="left" vertical="center"/>
      <protection locked="0"/>
    </xf>
    <xf numFmtId="0" fontId="80" fillId="0" borderId="44" xfId="47" applyFont="1" applyFill="1" applyBorder="1" applyAlignment="1" applyProtection="1">
      <alignment horizontal="left" vertical="center"/>
      <protection locked="0"/>
    </xf>
    <xf numFmtId="0" fontId="80" fillId="0" borderId="71" xfId="47" applyFont="1" applyFill="1" applyBorder="1" applyAlignment="1" applyProtection="1">
      <alignment horizontal="left" vertical="center"/>
      <protection locked="0"/>
    </xf>
    <xf numFmtId="0" fontId="6" fillId="39" borderId="57" xfId="47" applyFont="1" applyFill="1" applyBorder="1" applyAlignment="1" applyProtection="1">
      <alignment horizontal="center" vertical="center" wrapText="1"/>
      <protection locked="0"/>
    </xf>
    <xf numFmtId="0" fontId="6" fillId="39" borderId="90" xfId="47" applyFont="1" applyFill="1" applyBorder="1" applyAlignment="1" applyProtection="1">
      <alignment horizontal="center" vertical="center" wrapText="1"/>
      <protection locked="0"/>
    </xf>
    <xf numFmtId="0" fontId="6" fillId="39" borderId="30" xfId="47" applyFont="1" applyFill="1" applyBorder="1" applyAlignment="1" applyProtection="1">
      <alignment horizontal="center" vertical="center" wrapText="1"/>
      <protection locked="0"/>
    </xf>
    <xf numFmtId="0" fontId="6" fillId="39" borderId="71" xfId="47" applyFont="1" applyFill="1" applyBorder="1" applyAlignment="1" applyProtection="1">
      <alignment horizontal="center" vertical="center" wrapText="1"/>
      <protection locked="0"/>
    </xf>
    <xf numFmtId="0" fontId="6" fillId="0" borderId="52" xfId="47" applyFont="1" applyBorder="1" applyAlignment="1" applyProtection="1">
      <alignment horizontal="center" vertical="center" wrapText="1"/>
      <protection locked="0"/>
    </xf>
    <xf numFmtId="0" fontId="6" fillId="0" borderId="42" xfId="47" applyFont="1" applyBorder="1" applyAlignment="1" applyProtection="1">
      <alignment horizontal="center" vertical="center" wrapText="1"/>
      <protection locked="0"/>
    </xf>
    <xf numFmtId="0" fontId="80" fillId="0" borderId="22" xfId="47" applyFont="1" applyFill="1" applyBorder="1" applyAlignment="1" applyProtection="1">
      <alignment horizontal="left" vertical="center"/>
      <protection locked="0"/>
    </xf>
    <xf numFmtId="0" fontId="80" fillId="0" borderId="113" xfId="47" applyFont="1" applyFill="1" applyBorder="1" applyAlignment="1" applyProtection="1">
      <alignment horizontal="left" vertical="center"/>
      <protection locked="0"/>
    </xf>
    <xf numFmtId="0" fontId="6" fillId="0" borderId="30" xfId="47" applyFont="1" applyBorder="1" applyAlignment="1">
      <alignment horizontal="left" vertical="center" wrapText="1"/>
      <protection/>
    </xf>
    <xf numFmtId="0" fontId="6" fillId="0" borderId="44" xfId="47" applyFont="1" applyBorder="1" applyAlignment="1">
      <alignment horizontal="left" vertical="center" wrapText="1"/>
      <protection/>
    </xf>
    <xf numFmtId="0" fontId="6" fillId="0" borderId="71" xfId="47" applyFont="1" applyBorder="1" applyAlignment="1">
      <alignment horizontal="left" vertical="center" wrapText="1"/>
      <protection/>
    </xf>
    <xf numFmtId="0" fontId="88" fillId="0" borderId="36" xfId="48" applyFont="1" applyBorder="1" applyAlignment="1">
      <alignment horizontal="left" vertical="center" wrapText="1"/>
      <protection/>
    </xf>
    <xf numFmtId="0" fontId="89" fillId="0" borderId="44" xfId="48" applyFont="1" applyBorder="1" applyAlignment="1">
      <alignment horizontal="center" vertical="center" wrapText="1"/>
      <protection/>
    </xf>
    <xf numFmtId="0" fontId="6" fillId="0" borderId="15" xfId="47" applyFont="1" applyBorder="1" applyAlignment="1" applyProtection="1">
      <alignment horizontal="center" vertical="center"/>
      <protection locked="0"/>
    </xf>
    <xf numFmtId="0" fontId="6" fillId="0" borderId="140" xfId="47" applyFont="1" applyBorder="1" applyAlignment="1" applyProtection="1">
      <alignment horizontal="center" vertical="center"/>
      <protection locked="0"/>
    </xf>
    <xf numFmtId="0" fontId="6" fillId="0" borderId="26" xfId="47" applyFont="1" applyBorder="1" applyAlignment="1" applyProtection="1">
      <alignment horizontal="center" vertical="center"/>
      <protection locked="0"/>
    </xf>
    <xf numFmtId="0" fontId="6" fillId="0" borderId="46" xfId="47" applyFont="1" applyFill="1" applyBorder="1" applyAlignment="1" applyProtection="1">
      <alignment horizontal="center" vertical="center"/>
      <protection locked="0"/>
    </xf>
    <xf numFmtId="0" fontId="6" fillId="0" borderId="42" xfId="47" applyFont="1" applyFill="1" applyBorder="1" applyAlignment="1" applyProtection="1">
      <alignment horizontal="center" vertical="center"/>
      <protection locked="0"/>
    </xf>
    <xf numFmtId="0" fontId="6" fillId="36" borderId="94" xfId="47" applyFont="1" applyFill="1" applyBorder="1" applyAlignment="1" applyProtection="1">
      <alignment horizontal="left" vertical="center" wrapText="1" indent="1" readingOrder="1"/>
      <protection locked="0"/>
    </xf>
    <xf numFmtId="0" fontId="6" fillId="36" borderId="113" xfId="47" applyFont="1" applyFill="1" applyBorder="1" applyAlignment="1" applyProtection="1">
      <alignment horizontal="left" vertical="center" wrapText="1" indent="1" readingOrder="1"/>
      <protection locked="0"/>
    </xf>
    <xf numFmtId="0" fontId="6" fillId="0" borderId="108" xfId="47" applyFont="1" applyBorder="1" applyAlignment="1" applyProtection="1">
      <alignment horizontal="center" vertical="center"/>
      <protection locked="0"/>
    </xf>
    <xf numFmtId="0" fontId="6" fillId="0" borderId="89" xfId="47" applyFont="1" applyBorder="1" applyAlignment="1" applyProtection="1">
      <alignment horizontal="center" vertical="center"/>
      <protection locked="0"/>
    </xf>
    <xf numFmtId="0" fontId="6" fillId="36" borderId="159" xfId="47" applyFont="1" applyFill="1" applyBorder="1" applyAlignment="1" applyProtection="1">
      <alignment horizontal="left" vertical="center" wrapText="1" indent="1" readingOrder="1"/>
      <protection locked="0"/>
    </xf>
    <xf numFmtId="0" fontId="6" fillId="36" borderId="160" xfId="47" applyFont="1" applyFill="1" applyBorder="1" applyAlignment="1" applyProtection="1">
      <alignment horizontal="left" vertical="center" wrapText="1" indent="1" readingOrder="1"/>
      <protection locked="0"/>
    </xf>
    <xf numFmtId="0" fontId="6" fillId="36" borderId="139" xfId="47" applyFont="1" applyFill="1" applyBorder="1" applyAlignment="1" applyProtection="1">
      <alignment horizontal="left" vertical="center" wrapText="1" indent="1" readingOrder="1"/>
      <protection locked="0"/>
    </xf>
    <xf numFmtId="0" fontId="6" fillId="36" borderId="45" xfId="47" applyFont="1" applyFill="1" applyBorder="1" applyAlignment="1" applyProtection="1">
      <alignment horizontal="left" vertical="center" wrapText="1" indent="1" readingOrder="1"/>
      <protection locked="0"/>
    </xf>
    <xf numFmtId="0" fontId="6" fillId="0" borderId="100" xfId="47" applyFont="1" applyBorder="1" applyAlignment="1" applyProtection="1">
      <alignment horizontal="center" vertical="center" wrapText="1"/>
      <protection locked="0"/>
    </xf>
    <xf numFmtId="0" fontId="6" fillId="0" borderId="104" xfId="47" applyFont="1" applyBorder="1" applyAlignment="1" applyProtection="1">
      <alignment horizontal="center" vertical="center" wrapText="1"/>
      <protection locked="0"/>
    </xf>
    <xf numFmtId="0" fontId="22" fillId="0" borderId="103" xfId="47" applyFont="1" applyBorder="1" applyAlignment="1" applyProtection="1">
      <alignment horizontal="center" vertical="center"/>
      <protection locked="0"/>
    </xf>
    <xf numFmtId="0" fontId="22" fillId="0" borderId="138" xfId="47" applyFont="1" applyBorder="1" applyAlignment="1" applyProtection="1">
      <alignment horizontal="center" vertical="center"/>
      <protection locked="0"/>
    </xf>
    <xf numFmtId="0" fontId="22" fillId="0" borderId="93" xfId="47" applyFont="1" applyBorder="1" applyAlignment="1" applyProtection="1">
      <alignment horizontal="center" vertical="center"/>
      <protection locked="0"/>
    </xf>
    <xf numFmtId="0" fontId="22" fillId="0" borderId="88" xfId="47" applyFont="1" applyBorder="1" applyAlignment="1" applyProtection="1">
      <alignment horizontal="center" vertical="center"/>
      <protection locked="0"/>
    </xf>
    <xf numFmtId="0" fontId="22" fillId="0" borderId="102" xfId="47" applyFont="1" applyBorder="1" applyAlignment="1" applyProtection="1">
      <alignment horizontal="center" vertical="center"/>
      <protection locked="0"/>
    </xf>
    <xf numFmtId="0" fontId="22" fillId="0" borderId="69" xfId="47" applyFont="1" applyBorder="1" applyAlignment="1" applyProtection="1">
      <alignment horizontal="center" vertical="center"/>
      <protection locked="0"/>
    </xf>
    <xf numFmtId="0" fontId="6" fillId="0" borderId="88"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98" xfId="47" applyFont="1" applyBorder="1" applyAlignment="1" applyProtection="1">
      <alignment horizontal="center" vertical="center" wrapText="1"/>
      <protection locked="0"/>
    </xf>
    <xf numFmtId="0" fontId="6" fillId="0" borderId="56" xfId="47" applyFont="1" applyBorder="1" applyAlignment="1" applyProtection="1">
      <alignment horizontal="center" vertical="center" wrapText="1"/>
      <protection locked="0"/>
    </xf>
    <xf numFmtId="2" fontId="6" fillId="0" borderId="46" xfId="47" applyNumberFormat="1" applyFont="1" applyBorder="1" applyAlignment="1" applyProtection="1">
      <alignment horizontal="center" vertical="center" wrapText="1"/>
      <protection locked="0"/>
    </xf>
    <xf numFmtId="2" fontId="6" fillId="0" borderId="42" xfId="47" applyNumberFormat="1" applyFont="1" applyBorder="1" applyAlignment="1" applyProtection="1">
      <alignment horizontal="center" vertical="center" wrapText="1"/>
      <protection locked="0"/>
    </xf>
    <xf numFmtId="0" fontId="6" fillId="0" borderId="46" xfId="47" applyFont="1" applyBorder="1" applyAlignment="1" applyProtection="1">
      <alignment horizontal="center" vertical="center"/>
      <protection locked="0"/>
    </xf>
    <xf numFmtId="0" fontId="6" fillId="0" borderId="42" xfId="47" applyFont="1" applyBorder="1" applyAlignment="1" applyProtection="1">
      <alignment horizontal="center" vertical="center"/>
      <protection locked="0"/>
    </xf>
    <xf numFmtId="0" fontId="6" fillId="0" borderId="99" xfId="47" applyFont="1" applyBorder="1" applyAlignment="1">
      <alignment horizontal="center" vertical="center"/>
      <protection/>
    </xf>
    <xf numFmtId="0" fontId="6" fillId="0" borderId="107" xfId="47" applyFont="1" applyBorder="1" applyAlignment="1">
      <alignment horizontal="center" vertical="center"/>
      <protection/>
    </xf>
    <xf numFmtId="0" fontId="6" fillId="0" borderId="61" xfId="47" applyFont="1" applyBorder="1" applyAlignment="1">
      <alignment horizontal="center" vertical="center"/>
      <protection/>
    </xf>
    <xf numFmtId="0" fontId="6" fillId="0" borderId="36" xfId="47" applyFont="1" applyBorder="1" applyAlignment="1" applyProtection="1">
      <alignment horizontal="center" vertical="center"/>
      <protection locked="0"/>
    </xf>
    <xf numFmtId="0" fontId="6" fillId="0" borderId="113" xfId="47" applyFont="1" applyBorder="1" applyAlignment="1" applyProtection="1">
      <alignment horizontal="center" vertical="center"/>
      <protection locked="0"/>
    </xf>
    <xf numFmtId="0" fontId="6" fillId="0" borderId="107" xfId="47" applyFont="1" applyFill="1" applyBorder="1" applyAlignment="1" applyProtection="1">
      <alignment horizontal="center" vertical="center" wrapText="1"/>
      <protection locked="0"/>
    </xf>
    <xf numFmtId="0" fontId="6" fillId="0" borderId="40" xfId="47" applyFont="1" applyFill="1" applyBorder="1" applyAlignment="1" applyProtection="1">
      <alignment horizontal="center" vertical="center" wrapText="1"/>
      <protection locked="0"/>
    </xf>
    <xf numFmtId="0" fontId="6" fillId="0" borderId="101" xfId="47" applyFont="1" applyFill="1" applyBorder="1" applyAlignment="1" applyProtection="1">
      <alignment horizontal="center" vertical="center" wrapText="1"/>
      <protection locked="0"/>
    </xf>
    <xf numFmtId="0" fontId="6" fillId="0" borderId="104" xfId="47" applyFont="1" applyFill="1" applyBorder="1" applyAlignment="1" applyProtection="1">
      <alignment horizontal="center" vertical="center" wrapText="1"/>
      <protection locked="0"/>
    </xf>
    <xf numFmtId="0" fontId="6" fillId="0" borderId="88" xfId="47" applyFont="1" applyFill="1" applyBorder="1" applyAlignment="1" applyProtection="1">
      <alignment horizontal="center" vertical="center" wrapText="1"/>
      <protection locked="0"/>
    </xf>
    <xf numFmtId="0" fontId="6" fillId="0" borderId="41" xfId="47" applyFont="1" applyFill="1" applyBorder="1" applyAlignment="1" applyProtection="1">
      <alignment horizontal="center" vertical="center" wrapText="1"/>
      <protection locked="0"/>
    </xf>
    <xf numFmtId="0" fontId="6" fillId="0" borderId="121" xfId="47" applyFont="1" applyBorder="1" applyAlignment="1" applyProtection="1">
      <alignment horizontal="center" vertical="center" wrapText="1"/>
      <protection locked="0"/>
    </xf>
    <xf numFmtId="0" fontId="6" fillId="0" borderId="114" xfId="47" applyFont="1" applyBorder="1" applyAlignment="1" applyProtection="1">
      <alignment horizontal="center" vertical="center" wrapText="1"/>
      <protection locked="0"/>
    </xf>
    <xf numFmtId="0" fontId="6" fillId="0" borderId="43"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108" xfId="47" applyFont="1" applyBorder="1" applyAlignment="1" applyProtection="1">
      <alignment horizontal="center" vertical="center"/>
      <protection locked="0"/>
    </xf>
    <xf numFmtId="0" fontId="6" fillId="0" borderId="104" xfId="47" applyFont="1" applyBorder="1" applyAlignment="1" applyProtection="1">
      <alignment horizontal="center" vertical="center"/>
      <protection locked="0"/>
    </xf>
    <xf numFmtId="0" fontId="6" fillId="0" borderId="94" xfId="47" applyFont="1" applyBorder="1" applyAlignment="1" applyProtection="1">
      <alignment horizontal="center" vertical="center" wrapText="1"/>
      <protection locked="0"/>
    </xf>
    <xf numFmtId="0" fontId="6" fillId="0" borderId="36"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0" xfId="47" applyFont="1" applyFill="1" applyAlignment="1">
      <alignment horizontal="left" vertical="center" wrapText="1"/>
      <protection/>
    </xf>
    <xf numFmtId="0" fontId="6" fillId="0" borderId="121" xfId="47" applyFont="1" applyBorder="1" applyAlignment="1" applyProtection="1">
      <alignment horizontal="center" vertical="center" wrapText="1"/>
      <protection locked="0"/>
    </xf>
    <xf numFmtId="0" fontId="6" fillId="0" borderId="114" xfId="47" applyFont="1" applyBorder="1" applyAlignment="1" applyProtection="1">
      <alignment horizontal="center" vertical="center" wrapText="1"/>
      <protection locked="0"/>
    </xf>
    <xf numFmtId="0" fontId="6" fillId="0" borderId="43"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104" xfId="47" applyFont="1" applyBorder="1" applyAlignment="1" applyProtection="1">
      <alignment horizontal="center" vertical="center"/>
      <protection locked="0"/>
    </xf>
    <xf numFmtId="0" fontId="6" fillId="0" borderId="94" xfId="47" applyFont="1" applyBorder="1" applyAlignment="1" applyProtection="1">
      <alignment horizontal="center" vertical="center" wrapText="1"/>
      <protection locked="0"/>
    </xf>
    <xf numFmtId="0" fontId="6" fillId="0" borderId="36" xfId="47" applyFont="1" applyBorder="1" applyAlignment="1" applyProtection="1">
      <alignment horizontal="center" vertical="center" wrapText="1"/>
      <protection locked="0"/>
    </xf>
    <xf numFmtId="0" fontId="6" fillId="0" borderId="44" xfId="47" applyFont="1" applyBorder="1" applyAlignment="1" applyProtection="1">
      <alignment horizontal="center" vertical="center"/>
      <protection locked="0"/>
    </xf>
    <xf numFmtId="0" fontId="8" fillId="0" borderId="58" xfId="47" applyFont="1" applyFill="1" applyBorder="1" applyAlignment="1">
      <alignment horizontal="center" vertical="center" wrapText="1"/>
      <protection/>
    </xf>
    <xf numFmtId="0" fontId="8" fillId="0" borderId="44" xfId="47" applyFont="1" applyFill="1" applyBorder="1" applyAlignment="1">
      <alignment horizontal="center" vertical="center" wrapText="1"/>
      <protection/>
    </xf>
    <xf numFmtId="0" fontId="8" fillId="0" borderId="46" xfId="47" applyFont="1" applyFill="1" applyBorder="1" applyAlignment="1">
      <alignment horizontal="center" vertical="center" wrapText="1"/>
      <protection/>
    </xf>
    <xf numFmtId="0" fontId="6" fillId="37" borderId="103" xfId="47" applyFont="1" applyFill="1" applyBorder="1" applyAlignment="1">
      <alignment horizontal="center" vertical="center" wrapText="1"/>
      <protection/>
    </xf>
    <xf numFmtId="0" fontId="6" fillId="37" borderId="93" xfId="47" applyFont="1" applyFill="1" applyBorder="1" applyAlignment="1">
      <alignment horizontal="center" vertical="center" wrapText="1"/>
      <protection/>
    </xf>
    <xf numFmtId="0" fontId="6" fillId="0" borderId="100" xfId="47" applyFont="1" applyFill="1" applyBorder="1" applyAlignment="1">
      <alignment horizontal="center" vertical="center"/>
      <protection/>
    </xf>
    <xf numFmtId="0" fontId="6" fillId="0" borderId="89" xfId="47" applyFont="1" applyFill="1" applyBorder="1" applyAlignment="1">
      <alignment horizontal="center" vertical="center"/>
      <protection/>
    </xf>
    <xf numFmtId="0" fontId="6" fillId="37" borderId="54" xfId="47" applyFont="1" applyFill="1" applyBorder="1" applyAlignment="1">
      <alignment horizontal="center" vertical="center" wrapText="1"/>
      <protection/>
    </xf>
    <xf numFmtId="0" fontId="6" fillId="37" borderId="34" xfId="47" applyFont="1" applyFill="1" applyBorder="1" applyAlignment="1">
      <alignment horizontal="center" vertical="center" wrapText="1"/>
      <protection/>
    </xf>
    <xf numFmtId="0" fontId="6" fillId="0" borderId="29" xfId="47" applyFont="1" applyBorder="1" applyAlignment="1" applyProtection="1">
      <alignment horizontal="center" vertical="center" wrapText="1"/>
      <protection locked="0"/>
    </xf>
    <xf numFmtId="0" fontId="6" fillId="0" borderId="57" xfId="47" applyFont="1" applyBorder="1" applyAlignment="1" applyProtection="1">
      <alignment horizontal="left" vertical="center" indent="1"/>
      <protection locked="0"/>
    </xf>
    <xf numFmtId="0" fontId="6" fillId="0" borderId="30"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24" xfId="47" applyFont="1" applyBorder="1" applyAlignment="1" applyProtection="1">
      <alignment horizontal="left" vertical="center"/>
      <protection locked="0"/>
    </xf>
    <xf numFmtId="0" fontId="6" fillId="0" borderId="20" xfId="47" applyFont="1" applyBorder="1" applyAlignment="1" applyProtection="1">
      <alignment horizontal="left" vertical="center"/>
      <protection locked="0"/>
    </xf>
    <xf numFmtId="0" fontId="6" fillId="0" borderId="24" xfId="47" applyFont="1" applyBorder="1" applyAlignment="1" applyProtection="1">
      <alignment horizontal="left" vertical="center" indent="1"/>
      <protection locked="0"/>
    </xf>
    <xf numFmtId="0" fontId="6" fillId="0" borderId="20" xfId="47" applyFont="1" applyBorder="1" applyAlignment="1" applyProtection="1">
      <alignment horizontal="left" vertical="center" indent="1"/>
      <protection locked="0"/>
    </xf>
    <xf numFmtId="0" fontId="6" fillId="0" borderId="101" xfId="47" applyFont="1" applyBorder="1" applyAlignment="1" applyProtection="1">
      <alignment horizontal="left" vertical="center" indent="1"/>
      <protection locked="0"/>
    </xf>
    <xf numFmtId="0" fontId="6" fillId="0" borderId="94" xfId="47" applyFont="1" applyBorder="1" applyAlignment="1" applyProtection="1">
      <alignment horizontal="left" vertical="center" indent="1"/>
      <protection locked="0"/>
    </xf>
    <xf numFmtId="0" fontId="6" fillId="0" borderId="153" xfId="47" applyFont="1" applyBorder="1" applyAlignment="1" applyProtection="1">
      <alignment horizontal="left" vertical="center" indent="1"/>
      <protection locked="0"/>
    </xf>
    <xf numFmtId="0" fontId="6" fillId="0" borderId="140" xfId="47" applyFont="1" applyBorder="1" applyAlignment="1" applyProtection="1">
      <alignment horizontal="left" vertical="center" indent="1"/>
      <protection locked="0"/>
    </xf>
    <xf numFmtId="0" fontId="6" fillId="0" borderId="26"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0" borderId="0" xfId="47" applyFont="1" applyBorder="1" applyAlignment="1" applyProtection="1">
      <alignment horizontal="left" vertical="center" indent="1"/>
      <protection locked="0"/>
    </xf>
    <xf numFmtId="0" fontId="6" fillId="0" borderId="99" xfId="47" applyFont="1" applyFill="1" applyBorder="1" applyAlignment="1" applyProtection="1">
      <alignment horizontal="left" vertical="center" indent="1"/>
      <protection locked="0"/>
    </xf>
    <xf numFmtId="0" fontId="6" fillId="0" borderId="107" xfId="47" applyFont="1" applyFill="1" applyBorder="1" applyAlignment="1" applyProtection="1">
      <alignment horizontal="left" vertical="center" indent="1"/>
      <protection locked="0"/>
    </xf>
    <xf numFmtId="0" fontId="6" fillId="0" borderId="107" xfId="47" applyFont="1" applyBorder="1" applyAlignment="1">
      <alignment horizontal="left" vertical="center" indent="1"/>
      <protection/>
    </xf>
    <xf numFmtId="0" fontId="6" fillId="0" borderId="61" xfId="47" applyFont="1" applyBorder="1" applyAlignment="1">
      <alignment horizontal="left" vertical="center" indent="1"/>
      <protection/>
    </xf>
    <xf numFmtId="0" fontId="12" fillId="0" borderId="24" xfId="47" applyFont="1" applyBorder="1" applyAlignment="1" applyProtection="1">
      <alignment horizontal="left" vertical="center" wrapText="1" indent="1"/>
      <protection locked="0"/>
    </xf>
    <xf numFmtId="0" fontId="12" fillId="0" borderId="20" xfId="47" applyFont="1" applyBorder="1" applyAlignment="1" applyProtection="1">
      <alignment horizontal="left" vertical="center" wrapText="1" indent="1"/>
      <protection locked="0"/>
    </xf>
    <xf numFmtId="0" fontId="6" fillId="0" borderId="40" xfId="47" applyFont="1" applyBorder="1" applyAlignment="1" applyProtection="1">
      <alignment horizontal="left" vertical="center" indent="1"/>
      <protection locked="0"/>
    </xf>
    <xf numFmtId="0" fontId="6" fillId="0" borderId="61" xfId="47" applyFont="1" applyFill="1" applyBorder="1" applyAlignment="1" applyProtection="1">
      <alignment horizontal="left" vertical="center" indent="1"/>
      <protection locked="0"/>
    </xf>
    <xf numFmtId="0" fontId="6" fillId="0" borderId="103" xfId="47" applyFont="1" applyBorder="1" applyAlignment="1" applyProtection="1">
      <alignment horizontal="left" vertical="center" indent="1"/>
      <protection locked="0"/>
    </xf>
    <xf numFmtId="0" fontId="6" fillId="0" borderId="93" xfId="47" applyFont="1" applyBorder="1" applyAlignment="1" applyProtection="1">
      <alignment horizontal="left" vertical="center" indent="1"/>
      <protection locked="0"/>
    </xf>
    <xf numFmtId="0" fontId="6" fillId="0" borderId="102" xfId="47" applyFont="1" applyBorder="1" applyAlignment="1" applyProtection="1">
      <alignment horizontal="left" vertical="center" indent="1"/>
      <protection locked="0"/>
    </xf>
    <xf numFmtId="0" fontId="10" fillId="0" borderId="0" xfId="0" applyFont="1" applyBorder="1" applyAlignment="1">
      <alignment horizontal="center" vertical="top"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8" xfId="0" applyFont="1" applyBorder="1" applyAlignment="1">
      <alignment horizontal="center" vertical="top" wrapText="1"/>
    </xf>
    <xf numFmtId="0" fontId="10" fillId="0" borderId="90" xfId="0" applyFont="1" applyBorder="1" applyAlignment="1">
      <alignment horizontal="center" vertical="top" wrapText="1"/>
    </xf>
    <xf numFmtId="0" fontId="10" fillId="0" borderId="103" xfId="0" applyFont="1" applyBorder="1" applyAlignment="1">
      <alignment horizontal="center" vertical="center" wrapText="1"/>
    </xf>
    <xf numFmtId="0" fontId="10" fillId="0" borderId="138" xfId="0" applyFont="1" applyBorder="1" applyAlignment="1">
      <alignment horizontal="center" vertical="center"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47</xdr:row>
      <xdr:rowOff>142875</xdr:rowOff>
    </xdr:from>
    <xdr:ext cx="4762500" cy="276225"/>
    <xdr:sp fLocksText="0">
      <xdr:nvSpPr>
        <xdr:cNvPr id="1" name="TextovéPole 1"/>
        <xdr:cNvSpPr txBox="1">
          <a:spLocks noChangeArrowheads="1"/>
        </xdr:cNvSpPr>
      </xdr:nvSpPr>
      <xdr:spPr>
        <a:xfrm rot="10597951">
          <a:off x="2933700" y="8239125"/>
          <a:ext cx="476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45</xdr:row>
      <xdr:rowOff>142875</xdr:rowOff>
    </xdr:from>
    <xdr:ext cx="4762500" cy="257175"/>
    <xdr:sp fLocksText="0">
      <xdr:nvSpPr>
        <xdr:cNvPr id="2" name="TextovéPole 2"/>
        <xdr:cNvSpPr txBox="1">
          <a:spLocks noChangeArrowheads="1"/>
        </xdr:cNvSpPr>
      </xdr:nvSpPr>
      <xdr:spPr>
        <a:xfrm rot="10597951">
          <a:off x="2933700" y="7915275"/>
          <a:ext cx="47625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45</xdr:row>
      <xdr:rowOff>161925</xdr:rowOff>
    </xdr:from>
    <xdr:ext cx="4762500" cy="266700"/>
    <xdr:sp fLocksText="0">
      <xdr:nvSpPr>
        <xdr:cNvPr id="3" name="TextovéPole 3"/>
        <xdr:cNvSpPr txBox="1">
          <a:spLocks noChangeArrowheads="1"/>
        </xdr:cNvSpPr>
      </xdr:nvSpPr>
      <xdr:spPr>
        <a:xfrm rot="10597951">
          <a:off x="2933700" y="7934325"/>
          <a:ext cx="47625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46</xdr:row>
      <xdr:rowOff>152400</xdr:rowOff>
    </xdr:from>
    <xdr:ext cx="4762500" cy="266700"/>
    <xdr:sp fLocksText="0">
      <xdr:nvSpPr>
        <xdr:cNvPr id="4" name="TextovéPole 4"/>
        <xdr:cNvSpPr txBox="1">
          <a:spLocks noChangeArrowheads="1"/>
        </xdr:cNvSpPr>
      </xdr:nvSpPr>
      <xdr:spPr>
        <a:xfrm rot="10597951">
          <a:off x="2933700" y="8086725"/>
          <a:ext cx="47625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35</xdr:row>
      <xdr:rowOff>0</xdr:rowOff>
    </xdr:from>
    <xdr:ext cx="4762500" cy="276225"/>
    <xdr:sp fLocksText="0">
      <xdr:nvSpPr>
        <xdr:cNvPr id="5" name="TextovéPole 5"/>
        <xdr:cNvSpPr txBox="1">
          <a:spLocks noChangeArrowheads="1"/>
        </xdr:cNvSpPr>
      </xdr:nvSpPr>
      <xdr:spPr>
        <a:xfrm rot="10597951">
          <a:off x="2933700" y="6115050"/>
          <a:ext cx="476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21</xdr:row>
      <xdr:rowOff>0</xdr:rowOff>
    </xdr:to>
    <xdr:sp>
      <xdr:nvSpPr>
        <xdr:cNvPr id="1" name="Line 1"/>
        <xdr:cNvSpPr>
          <a:spLocks/>
        </xdr:cNvSpPr>
      </xdr:nvSpPr>
      <xdr:spPr>
        <a:xfrm>
          <a:off x="0" y="466725"/>
          <a:ext cx="0" cy="3038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21</xdr:row>
      <xdr:rowOff>0</xdr:rowOff>
    </xdr:to>
    <xdr:sp>
      <xdr:nvSpPr>
        <xdr:cNvPr id="2" name="Line 2"/>
        <xdr:cNvSpPr>
          <a:spLocks/>
        </xdr:cNvSpPr>
      </xdr:nvSpPr>
      <xdr:spPr>
        <a:xfrm flipV="1">
          <a:off x="0" y="428625"/>
          <a:ext cx="0" cy="3076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1"/>
  <sheetViews>
    <sheetView zoomScale="115" zoomScaleNormal="115" zoomScalePageLayoutView="0" workbookViewId="0" topLeftCell="A142">
      <selection activeCell="A1" sqref="A1:E1"/>
    </sheetView>
  </sheetViews>
  <sheetFormatPr defaultColWidth="9.140625" defaultRowHeight="15"/>
  <cols>
    <col min="1" max="1" width="76.28125" style="135" customWidth="1"/>
    <col min="2" max="2" width="13.00390625" style="527" customWidth="1"/>
    <col min="3" max="3" width="7.421875" style="527" customWidth="1"/>
    <col min="4" max="4" width="10.57421875" style="525" customWidth="1"/>
    <col min="5" max="5" width="12.57421875" style="525" customWidth="1"/>
    <col min="6" max="16384" width="9.140625" style="135" customWidth="1"/>
  </cols>
  <sheetData>
    <row r="1" spans="1:5" ht="12.75" customHeight="1" thickBot="1">
      <c r="A1" s="1298" t="s">
        <v>695</v>
      </c>
      <c r="B1" s="1298"/>
      <c r="C1" s="1298"/>
      <c r="D1" s="1298"/>
      <c r="E1" s="1298"/>
    </row>
    <row r="2" spans="1:5" ht="12.75" customHeight="1">
      <c r="A2" s="1299"/>
      <c r="B2" s="1300"/>
      <c r="C2" s="1300"/>
      <c r="D2" s="1300"/>
      <c r="E2" s="1301"/>
    </row>
    <row r="3" spans="1:6" ht="15.75">
      <c r="A3" s="918" t="s">
        <v>1109</v>
      </c>
      <c r="B3" s="919"/>
      <c r="C3" s="919"/>
      <c r="D3" s="919"/>
      <c r="E3" s="954"/>
      <c r="F3" s="496"/>
    </row>
    <row r="4" spans="1:5" ht="12.75" customHeight="1">
      <c r="A4" s="916" t="s">
        <v>720</v>
      </c>
      <c r="B4" s="913" t="s">
        <v>721</v>
      </c>
      <c r="C4" s="914"/>
      <c r="D4" s="914"/>
      <c r="E4" s="955"/>
    </row>
    <row r="5" spans="1:5" ht="18" customHeight="1" thickBot="1">
      <c r="A5" s="916" t="s">
        <v>722</v>
      </c>
      <c r="B5" s="915"/>
      <c r="C5" s="914"/>
      <c r="D5" s="914"/>
      <c r="E5" s="955"/>
    </row>
    <row r="6" spans="1:5" ht="12.75" customHeight="1" thickBot="1">
      <c r="A6" s="1302" t="s">
        <v>1542</v>
      </c>
      <c r="B6" s="1303"/>
      <c r="C6" s="1303"/>
      <c r="D6" s="1303"/>
      <c r="E6" s="1304"/>
    </row>
    <row r="7" spans="1:5" ht="26.25" thickBot="1">
      <c r="A7" s="497" t="s">
        <v>1283</v>
      </c>
      <c r="B7" s="498" t="s">
        <v>1336</v>
      </c>
      <c r="C7" s="499" t="s">
        <v>492</v>
      </c>
      <c r="D7" s="500" t="s">
        <v>493</v>
      </c>
      <c r="E7" s="501" t="s">
        <v>630</v>
      </c>
    </row>
    <row r="8" spans="1:5" ht="12.75" customHeight="1">
      <c r="A8" s="502" t="s">
        <v>0</v>
      </c>
      <c r="B8" s="851"/>
      <c r="C8" s="852"/>
      <c r="D8" s="503" t="s">
        <v>354</v>
      </c>
      <c r="E8" s="504" t="s">
        <v>355</v>
      </c>
    </row>
    <row r="9" spans="1:7" ht="12.75" customHeight="1">
      <c r="A9" s="505" t="s">
        <v>1110</v>
      </c>
      <c r="B9" s="506" t="s">
        <v>631</v>
      </c>
      <c r="C9" s="507" t="s">
        <v>1</v>
      </c>
      <c r="D9" s="940">
        <f>D10+D18+D29+D36</f>
        <v>279738</v>
      </c>
      <c r="E9" s="941">
        <f>E10+E18+E29+E36</f>
        <v>304321</v>
      </c>
      <c r="G9" s="525"/>
    </row>
    <row r="10" spans="1:7" ht="12.75" customHeight="1">
      <c r="A10" s="505" t="s">
        <v>2</v>
      </c>
      <c r="B10" s="506" t="s">
        <v>3</v>
      </c>
      <c r="C10" s="507" t="s">
        <v>4</v>
      </c>
      <c r="D10" s="942">
        <f>SUM(D11:D17)</f>
        <v>12761</v>
      </c>
      <c r="E10" s="943">
        <f>SUM(E11:E17)</f>
        <v>14088</v>
      </c>
      <c r="G10" s="525"/>
    </row>
    <row r="11" spans="1:7" ht="12.75" customHeight="1">
      <c r="A11" s="505" t="s">
        <v>1111</v>
      </c>
      <c r="B11" s="506" t="s">
        <v>5</v>
      </c>
      <c r="C11" s="507" t="s">
        <v>6</v>
      </c>
      <c r="D11" s="944"/>
      <c r="E11" s="945"/>
      <c r="G11" s="525"/>
    </row>
    <row r="12" spans="1:7" ht="12.75" customHeight="1">
      <c r="A12" s="505" t="s">
        <v>1112</v>
      </c>
      <c r="B12" s="506" t="s">
        <v>7</v>
      </c>
      <c r="C12" s="507" t="s">
        <v>8</v>
      </c>
      <c r="D12" s="946">
        <v>11160</v>
      </c>
      <c r="E12" s="956">
        <v>12604</v>
      </c>
      <c r="G12" s="525"/>
    </row>
    <row r="13" spans="1:7" ht="12.75" customHeight="1">
      <c r="A13" s="505" t="s">
        <v>1113</v>
      </c>
      <c r="B13" s="506" t="s">
        <v>9</v>
      </c>
      <c r="C13" s="507" t="s">
        <v>10</v>
      </c>
      <c r="D13" s="946"/>
      <c r="E13" s="956"/>
      <c r="G13" s="525"/>
    </row>
    <row r="14" spans="1:7" ht="12.75" customHeight="1">
      <c r="A14" s="505" t="s">
        <v>1114</v>
      </c>
      <c r="B14" s="506" t="s">
        <v>11</v>
      </c>
      <c r="C14" s="507" t="s">
        <v>12</v>
      </c>
      <c r="D14" s="946">
        <v>319</v>
      </c>
      <c r="E14" s="956">
        <v>0</v>
      </c>
      <c r="G14" s="525"/>
    </row>
    <row r="15" spans="1:7" ht="12.75" customHeight="1">
      <c r="A15" s="505" t="s">
        <v>1115</v>
      </c>
      <c r="B15" s="506" t="s">
        <v>13</v>
      </c>
      <c r="C15" s="507" t="s">
        <v>14</v>
      </c>
      <c r="D15" s="946">
        <v>1084</v>
      </c>
      <c r="E15" s="956">
        <v>1084</v>
      </c>
      <c r="G15" s="525"/>
    </row>
    <row r="16" spans="1:7" ht="12.75" customHeight="1">
      <c r="A16" s="505" t="s">
        <v>1116</v>
      </c>
      <c r="B16" s="506" t="s">
        <v>15</v>
      </c>
      <c r="C16" s="507" t="s">
        <v>16</v>
      </c>
      <c r="D16" s="946">
        <v>198</v>
      </c>
      <c r="E16" s="956">
        <v>400</v>
      </c>
      <c r="G16" s="525"/>
    </row>
    <row r="17" spans="1:7" ht="12.75" customHeight="1">
      <c r="A17" s="505" t="s">
        <v>1117</v>
      </c>
      <c r="B17" s="506" t="s">
        <v>17</v>
      </c>
      <c r="C17" s="507" t="s">
        <v>18</v>
      </c>
      <c r="D17" s="944"/>
      <c r="E17" s="945"/>
      <c r="G17" s="525"/>
    </row>
    <row r="18" spans="1:7" ht="12.75" customHeight="1">
      <c r="A18" s="508" t="s">
        <v>19</v>
      </c>
      <c r="B18" s="506" t="s">
        <v>20</v>
      </c>
      <c r="C18" s="507" t="s">
        <v>21</v>
      </c>
      <c r="D18" s="942">
        <f>SUM(D19:D28)</f>
        <v>370821</v>
      </c>
      <c r="E18" s="943">
        <f>SUM(E19:E28)</f>
        <v>399111</v>
      </c>
      <c r="G18" s="525"/>
    </row>
    <row r="19" spans="1:7" ht="12.75" customHeight="1">
      <c r="A19" s="505" t="s">
        <v>1118</v>
      </c>
      <c r="B19" s="506" t="s">
        <v>22</v>
      </c>
      <c r="C19" s="507" t="s">
        <v>23</v>
      </c>
      <c r="D19" s="946">
        <v>137917</v>
      </c>
      <c r="E19" s="956">
        <v>137918</v>
      </c>
      <c r="G19" s="525"/>
    </row>
    <row r="20" spans="1:7" ht="12.75" customHeight="1">
      <c r="A20" s="505" t="s">
        <v>1119</v>
      </c>
      <c r="B20" s="506" t="s">
        <v>24</v>
      </c>
      <c r="C20" s="507" t="s">
        <v>25</v>
      </c>
      <c r="D20" s="946">
        <v>226</v>
      </c>
      <c r="E20" s="956">
        <v>226</v>
      </c>
      <c r="G20" s="525"/>
    </row>
    <row r="21" spans="1:7" ht="12.75" customHeight="1">
      <c r="A21" s="505" t="s">
        <v>1120</v>
      </c>
      <c r="B21" s="506" t="s">
        <v>26</v>
      </c>
      <c r="C21" s="507" t="s">
        <v>27</v>
      </c>
      <c r="D21" s="946">
        <v>137496</v>
      </c>
      <c r="E21" s="956">
        <v>138691</v>
      </c>
      <c r="G21" s="525"/>
    </row>
    <row r="22" spans="1:7" ht="12.75" customHeight="1">
      <c r="A22" s="505" t="s">
        <v>1121</v>
      </c>
      <c r="B22" s="506" t="s">
        <v>28</v>
      </c>
      <c r="C22" s="507" t="s">
        <v>29</v>
      </c>
      <c r="D22" s="946">
        <v>45592</v>
      </c>
      <c r="E22" s="956">
        <v>50938</v>
      </c>
      <c r="G22" s="525"/>
    </row>
    <row r="23" spans="1:7" ht="12.75" customHeight="1">
      <c r="A23" s="505" t="s">
        <v>1122</v>
      </c>
      <c r="B23" s="506" t="s">
        <v>30</v>
      </c>
      <c r="C23" s="507" t="s">
        <v>31</v>
      </c>
      <c r="D23" s="946"/>
      <c r="E23" s="956"/>
      <c r="G23" s="525"/>
    </row>
    <row r="24" spans="1:7" ht="12.75" customHeight="1">
      <c r="A24" s="505" t="s">
        <v>1123</v>
      </c>
      <c r="B24" s="506" t="s">
        <v>32</v>
      </c>
      <c r="C24" s="507" t="s">
        <v>33</v>
      </c>
      <c r="D24" s="946"/>
      <c r="E24" s="956"/>
      <c r="G24" s="525"/>
    </row>
    <row r="25" spans="1:7" ht="12.75" customHeight="1">
      <c r="A25" s="505" t="s">
        <v>1124</v>
      </c>
      <c r="B25" s="506" t="s">
        <v>34</v>
      </c>
      <c r="C25" s="507" t="s">
        <v>35</v>
      </c>
      <c r="D25" s="946">
        <v>9896</v>
      </c>
      <c r="E25" s="956">
        <v>9785</v>
      </c>
      <c r="G25" s="525"/>
    </row>
    <row r="26" spans="1:7" ht="12.75" customHeight="1">
      <c r="A26" s="505" t="s">
        <v>1125</v>
      </c>
      <c r="B26" s="506" t="s">
        <v>36</v>
      </c>
      <c r="C26" s="507" t="s">
        <v>37</v>
      </c>
      <c r="D26" s="946"/>
      <c r="E26" s="956"/>
      <c r="G26" s="525"/>
    </row>
    <row r="27" spans="1:7" ht="12.75" customHeight="1">
      <c r="A27" s="505" t="s">
        <v>1126</v>
      </c>
      <c r="B27" s="506" t="s">
        <v>38</v>
      </c>
      <c r="C27" s="507" t="s">
        <v>39</v>
      </c>
      <c r="D27" s="946">
        <v>39694</v>
      </c>
      <c r="E27" s="956">
        <v>61553</v>
      </c>
      <c r="G27" s="525"/>
    </row>
    <row r="28" spans="1:7" ht="12.75" customHeight="1">
      <c r="A28" s="505" t="s">
        <v>1127</v>
      </c>
      <c r="B28" s="506" t="s">
        <v>40</v>
      </c>
      <c r="C28" s="507" t="s">
        <v>41</v>
      </c>
      <c r="D28" s="944"/>
      <c r="E28" s="945"/>
      <c r="G28" s="525"/>
    </row>
    <row r="29" spans="1:7" ht="12.75" customHeight="1">
      <c r="A29" s="508" t="s">
        <v>42</v>
      </c>
      <c r="B29" s="506" t="s">
        <v>632</v>
      </c>
      <c r="C29" s="507" t="s">
        <v>43</v>
      </c>
      <c r="D29" s="942">
        <f>SUM(D30:D35)</f>
        <v>0</v>
      </c>
      <c r="E29" s="943">
        <f>SUM(E30:E35)</f>
        <v>0</v>
      </c>
      <c r="G29" s="525"/>
    </row>
    <row r="30" spans="1:7" ht="12.75" customHeight="1">
      <c r="A30" s="505" t="s">
        <v>1132</v>
      </c>
      <c r="B30" s="506" t="s">
        <v>44</v>
      </c>
      <c r="C30" s="507" t="s">
        <v>45</v>
      </c>
      <c r="D30" s="944"/>
      <c r="E30" s="945"/>
      <c r="G30" s="525"/>
    </row>
    <row r="31" spans="1:7" ht="12.75" customHeight="1">
      <c r="A31" s="505" t="s">
        <v>1218</v>
      </c>
      <c r="B31" s="506" t="s">
        <v>46</v>
      </c>
      <c r="C31" s="507" t="s">
        <v>47</v>
      </c>
      <c r="D31" s="944"/>
      <c r="E31" s="945"/>
      <c r="G31" s="525"/>
    </row>
    <row r="32" spans="1:7" ht="12.75" customHeight="1">
      <c r="A32" s="505" t="s">
        <v>1128</v>
      </c>
      <c r="B32" s="506" t="s">
        <v>48</v>
      </c>
      <c r="C32" s="507" t="s">
        <v>49</v>
      </c>
      <c r="D32" s="944"/>
      <c r="E32" s="945"/>
      <c r="G32" s="525"/>
    </row>
    <row r="33" spans="1:7" ht="12.75" customHeight="1">
      <c r="A33" s="505" t="s">
        <v>1129</v>
      </c>
      <c r="B33" s="506" t="s">
        <v>50</v>
      </c>
      <c r="C33" s="507" t="s">
        <v>51</v>
      </c>
      <c r="D33" s="944"/>
      <c r="E33" s="945"/>
      <c r="G33" s="525"/>
    </row>
    <row r="34" spans="1:7" ht="12.75" customHeight="1">
      <c r="A34" s="505" t="s">
        <v>1130</v>
      </c>
      <c r="B34" s="506" t="s">
        <v>52</v>
      </c>
      <c r="C34" s="507" t="s">
        <v>53</v>
      </c>
      <c r="D34" s="944"/>
      <c r="E34" s="945"/>
      <c r="G34" s="525"/>
    </row>
    <row r="35" spans="1:5" ht="12.75" customHeight="1">
      <c r="A35" s="505" t="s">
        <v>1131</v>
      </c>
      <c r="B35" s="506" t="s">
        <v>54</v>
      </c>
      <c r="C35" s="507" t="s">
        <v>55</v>
      </c>
      <c r="D35" s="944"/>
      <c r="E35" s="945"/>
    </row>
    <row r="36" spans="1:5" ht="12.75" customHeight="1">
      <c r="A36" s="508" t="s">
        <v>57</v>
      </c>
      <c r="B36" s="506" t="s">
        <v>633</v>
      </c>
      <c r="C36" s="507" t="s">
        <v>56</v>
      </c>
      <c r="D36" s="942">
        <f>SUM(D37:D47)</f>
        <v>-103844</v>
      </c>
      <c r="E36" s="943">
        <f>SUM(E37:E47)</f>
        <v>-108878</v>
      </c>
    </row>
    <row r="37" spans="1:5" ht="12.75" customHeight="1">
      <c r="A37" s="505" t="s">
        <v>1133</v>
      </c>
      <c r="B37" s="506" t="s">
        <v>59</v>
      </c>
      <c r="C37" s="507" t="s">
        <v>58</v>
      </c>
      <c r="D37" s="944"/>
      <c r="E37" s="945"/>
    </row>
    <row r="38" spans="1:5" ht="12.75" customHeight="1">
      <c r="A38" s="505" t="s">
        <v>1134</v>
      </c>
      <c r="B38" s="506" t="s">
        <v>61</v>
      </c>
      <c r="C38" s="507" t="s">
        <v>60</v>
      </c>
      <c r="D38" s="946">
        <v>-8931</v>
      </c>
      <c r="E38" s="956">
        <v>-10306</v>
      </c>
    </row>
    <row r="39" spans="1:5" ht="12.75" customHeight="1">
      <c r="A39" s="505" t="s">
        <v>1135</v>
      </c>
      <c r="B39" s="506" t="s">
        <v>63</v>
      </c>
      <c r="C39" s="507" t="s">
        <v>62</v>
      </c>
      <c r="D39" s="946"/>
      <c r="E39" s="956"/>
    </row>
    <row r="40" spans="1:5" ht="12.75" customHeight="1">
      <c r="A40" s="505" t="s">
        <v>1219</v>
      </c>
      <c r="B40" s="506" t="s">
        <v>65</v>
      </c>
      <c r="C40" s="507" t="s">
        <v>64</v>
      </c>
      <c r="D40" s="946">
        <v>-319</v>
      </c>
      <c r="E40" s="956">
        <v>0</v>
      </c>
    </row>
    <row r="41" spans="1:5" ht="12.75" customHeight="1">
      <c r="A41" s="505" t="s">
        <v>1220</v>
      </c>
      <c r="B41" s="506" t="s">
        <v>67</v>
      </c>
      <c r="C41" s="507" t="s">
        <v>66</v>
      </c>
      <c r="D41" s="946">
        <v>-468</v>
      </c>
      <c r="E41" s="956">
        <v>-718</v>
      </c>
    </row>
    <row r="42" spans="1:5" ht="12.75" customHeight="1">
      <c r="A42" s="505" t="s">
        <v>1136</v>
      </c>
      <c r="B42" s="506" t="s">
        <v>69</v>
      </c>
      <c r="C42" s="507" t="s">
        <v>68</v>
      </c>
      <c r="D42" s="946">
        <v>-45375</v>
      </c>
      <c r="E42" s="956">
        <v>-46352</v>
      </c>
    </row>
    <row r="43" spans="1:5" ht="12.75" customHeight="1">
      <c r="A43" s="505" t="s">
        <v>1137</v>
      </c>
      <c r="B43" s="506" t="s">
        <v>71</v>
      </c>
      <c r="C43" s="507" t="s">
        <v>70</v>
      </c>
      <c r="D43" s="946">
        <v>-38855</v>
      </c>
      <c r="E43" s="956">
        <v>-41717</v>
      </c>
    </row>
    <row r="44" spans="1:5" ht="12.75" customHeight="1">
      <c r="A44" s="505" t="s">
        <v>1138</v>
      </c>
      <c r="B44" s="506" t="s">
        <v>73</v>
      </c>
      <c r="C44" s="507" t="s">
        <v>72</v>
      </c>
      <c r="D44" s="944"/>
      <c r="E44" s="945"/>
    </row>
    <row r="45" spans="1:5" ht="12.75">
      <c r="A45" s="505" t="s">
        <v>1139</v>
      </c>
      <c r="B45" s="506" t="s">
        <v>75</v>
      </c>
      <c r="C45" s="507" t="s">
        <v>74</v>
      </c>
      <c r="D45" s="944"/>
      <c r="E45" s="945"/>
    </row>
    <row r="46" spans="1:5" ht="12.75" customHeight="1">
      <c r="A46" s="505" t="s">
        <v>1140</v>
      </c>
      <c r="B46" s="506" t="s">
        <v>77</v>
      </c>
      <c r="C46" s="507" t="s">
        <v>76</v>
      </c>
      <c r="D46" s="946">
        <v>-9896</v>
      </c>
      <c r="E46" s="945">
        <v>-9785</v>
      </c>
    </row>
    <row r="47" spans="1:5" ht="12.75" customHeight="1" thickBot="1">
      <c r="A47" s="509" t="s">
        <v>1141</v>
      </c>
      <c r="B47" s="510" t="s">
        <v>79</v>
      </c>
      <c r="C47" s="507" t="s">
        <v>78</v>
      </c>
      <c r="D47" s="947"/>
      <c r="E47" s="948"/>
    </row>
    <row r="48" spans="1:5" ht="12.75" customHeight="1">
      <c r="A48" s="511" t="s">
        <v>81</v>
      </c>
      <c r="B48" s="512" t="s">
        <v>634</v>
      </c>
      <c r="C48" s="513" t="s">
        <v>80</v>
      </c>
      <c r="D48" s="949">
        <f>D49+D59+D79+D87</f>
        <v>133124</v>
      </c>
      <c r="E48" s="950">
        <f>E49+E59+E79+E87</f>
        <v>133025</v>
      </c>
    </row>
    <row r="49" spans="1:5" ht="12.75" customHeight="1">
      <c r="A49" s="508" t="s">
        <v>83</v>
      </c>
      <c r="B49" s="506" t="s">
        <v>635</v>
      </c>
      <c r="C49" s="507" t="s">
        <v>82</v>
      </c>
      <c r="D49" s="942">
        <f>SUM(D50:D58)</f>
        <v>6986</v>
      </c>
      <c r="E49" s="943">
        <f>SUM(E50:E58)</f>
        <v>7138</v>
      </c>
    </row>
    <row r="50" spans="1:5" ht="12.75" customHeight="1">
      <c r="A50" s="505" t="s">
        <v>1142</v>
      </c>
      <c r="B50" s="506" t="s">
        <v>85</v>
      </c>
      <c r="C50" s="507" t="s">
        <v>84</v>
      </c>
      <c r="D50" s="944"/>
      <c r="E50" s="945"/>
    </row>
    <row r="51" spans="1:5" ht="12.75" customHeight="1">
      <c r="A51" s="505" t="s">
        <v>1143</v>
      </c>
      <c r="B51" s="506" t="s">
        <v>87</v>
      </c>
      <c r="C51" s="507" t="s">
        <v>86</v>
      </c>
      <c r="D51" s="944"/>
      <c r="E51" s="945"/>
    </row>
    <row r="52" spans="1:5" ht="12.75" customHeight="1">
      <c r="A52" s="505" t="s">
        <v>1144</v>
      </c>
      <c r="B52" s="506" t="s">
        <v>89</v>
      </c>
      <c r="C52" s="507" t="s">
        <v>88</v>
      </c>
      <c r="D52" s="946">
        <v>2553</v>
      </c>
      <c r="E52" s="956">
        <v>1997</v>
      </c>
    </row>
    <row r="53" spans="1:5" ht="12.75" customHeight="1">
      <c r="A53" s="505" t="s">
        <v>1145</v>
      </c>
      <c r="B53" s="506" t="s">
        <v>91</v>
      </c>
      <c r="C53" s="507" t="s">
        <v>90</v>
      </c>
      <c r="D53" s="946"/>
      <c r="E53" s="956"/>
    </row>
    <row r="54" spans="1:5" ht="12.75" customHeight="1">
      <c r="A54" s="505" t="s">
        <v>1146</v>
      </c>
      <c r="B54" s="506" t="s">
        <v>93</v>
      </c>
      <c r="C54" s="507" t="s">
        <v>92</v>
      </c>
      <c r="D54" s="946">
        <v>4433</v>
      </c>
      <c r="E54" s="956">
        <v>5141</v>
      </c>
    </row>
    <row r="55" spans="1:5" ht="12.75" customHeight="1">
      <c r="A55" s="505" t="s">
        <v>1147</v>
      </c>
      <c r="B55" s="506" t="s">
        <v>95</v>
      </c>
      <c r="C55" s="507" t="s">
        <v>94</v>
      </c>
      <c r="D55" s="944"/>
      <c r="E55" s="945"/>
    </row>
    <row r="56" spans="1:5" ht="12.75" customHeight="1">
      <c r="A56" s="505" t="s">
        <v>1148</v>
      </c>
      <c r="B56" s="506" t="s">
        <v>97</v>
      </c>
      <c r="C56" s="507" t="s">
        <v>96</v>
      </c>
      <c r="D56" s="944"/>
      <c r="E56" s="945"/>
    </row>
    <row r="57" spans="1:5" ht="12.75" customHeight="1">
      <c r="A57" s="505" t="s">
        <v>1149</v>
      </c>
      <c r="B57" s="506" t="s">
        <v>99</v>
      </c>
      <c r="C57" s="507" t="s">
        <v>98</v>
      </c>
      <c r="D57" s="944"/>
      <c r="E57" s="945"/>
    </row>
    <row r="58" spans="1:5" ht="12.75" customHeight="1">
      <c r="A58" s="505" t="s">
        <v>1150</v>
      </c>
      <c r="B58" s="506" t="s">
        <v>101</v>
      </c>
      <c r="C58" s="507" t="s">
        <v>100</v>
      </c>
      <c r="D58" s="944"/>
      <c r="E58" s="945"/>
    </row>
    <row r="59" spans="1:5" ht="12.75" customHeight="1">
      <c r="A59" s="508" t="s">
        <v>103</v>
      </c>
      <c r="B59" s="506" t="s">
        <v>636</v>
      </c>
      <c r="C59" s="507" t="s">
        <v>102</v>
      </c>
      <c r="D59" s="942">
        <f>SUM(D60:D78)</f>
        <v>2899</v>
      </c>
      <c r="E59" s="943">
        <f>SUM(E60:E78)</f>
        <v>3617</v>
      </c>
    </row>
    <row r="60" spans="1:5" ht="12.75" customHeight="1">
      <c r="A60" s="505" t="s">
        <v>1151</v>
      </c>
      <c r="B60" s="506" t="s">
        <v>105</v>
      </c>
      <c r="C60" s="507" t="s">
        <v>104</v>
      </c>
      <c r="D60" s="946">
        <v>749</v>
      </c>
      <c r="E60" s="956">
        <v>1321</v>
      </c>
    </row>
    <row r="61" spans="1:5" ht="12.75" customHeight="1">
      <c r="A61" s="505" t="s">
        <v>1152</v>
      </c>
      <c r="B61" s="506" t="s">
        <v>107</v>
      </c>
      <c r="C61" s="507" t="s">
        <v>106</v>
      </c>
      <c r="D61" s="944"/>
      <c r="E61" s="956"/>
    </row>
    <row r="62" spans="1:5" ht="12.75" customHeight="1">
      <c r="A62" s="505" t="s">
        <v>1153</v>
      </c>
      <c r="B62" s="506" t="s">
        <v>109</v>
      </c>
      <c r="C62" s="507" t="s">
        <v>108</v>
      </c>
      <c r="D62" s="944"/>
      <c r="E62" s="956"/>
    </row>
    <row r="63" spans="1:5" ht="13.5" customHeight="1">
      <c r="A63" s="505" t="s">
        <v>1154</v>
      </c>
      <c r="B63" s="506" t="s">
        <v>101</v>
      </c>
      <c r="C63" s="507" t="s">
        <v>110</v>
      </c>
      <c r="D63" s="946">
        <v>1122</v>
      </c>
      <c r="E63" s="956">
        <v>1137</v>
      </c>
    </row>
    <row r="64" spans="1:6" ht="13.5" customHeight="1">
      <c r="A64" s="505" t="s">
        <v>1155</v>
      </c>
      <c r="B64" s="506" t="s">
        <v>112</v>
      </c>
      <c r="C64" s="507" t="s">
        <v>111</v>
      </c>
      <c r="D64" s="946">
        <v>161</v>
      </c>
      <c r="E64" s="956">
        <v>216</v>
      </c>
      <c r="F64" s="105"/>
    </row>
    <row r="65" spans="1:5" ht="12.75" customHeight="1">
      <c r="A65" s="505" t="s">
        <v>1156</v>
      </c>
      <c r="B65" s="506" t="s">
        <v>114</v>
      </c>
      <c r="C65" s="507" t="s">
        <v>113</v>
      </c>
      <c r="D65" s="946">
        <v>31</v>
      </c>
      <c r="E65" s="956">
        <v>17</v>
      </c>
    </row>
    <row r="66" spans="1:5" ht="12.75" customHeight="1">
      <c r="A66" s="514" t="s">
        <v>1157</v>
      </c>
      <c r="B66" s="506" t="s">
        <v>116</v>
      </c>
      <c r="C66" s="507" t="s">
        <v>115</v>
      </c>
      <c r="D66" s="946"/>
      <c r="E66" s="956"/>
    </row>
    <row r="67" spans="1:5" ht="12.75" customHeight="1">
      <c r="A67" s="505" t="s">
        <v>1158</v>
      </c>
      <c r="B67" s="506" t="s">
        <v>118</v>
      </c>
      <c r="C67" s="507" t="s">
        <v>117</v>
      </c>
      <c r="D67" s="946">
        <v>810</v>
      </c>
      <c r="E67" s="956"/>
    </row>
    <row r="68" spans="1:5" ht="12.75" customHeight="1">
      <c r="A68" s="505" t="s">
        <v>1159</v>
      </c>
      <c r="B68" s="506" t="s">
        <v>120</v>
      </c>
      <c r="C68" s="507" t="s">
        <v>119</v>
      </c>
      <c r="D68" s="946"/>
      <c r="E68" s="956"/>
    </row>
    <row r="69" spans="1:5" ht="12.75" customHeight="1">
      <c r="A69" s="505" t="s">
        <v>1160</v>
      </c>
      <c r="B69" s="506" t="s">
        <v>122</v>
      </c>
      <c r="C69" s="507" t="s">
        <v>121</v>
      </c>
      <c r="D69" s="946"/>
      <c r="E69" s="956">
        <v>45</v>
      </c>
    </row>
    <row r="70" spans="1:5" ht="12.75" customHeight="1">
      <c r="A70" s="505" t="s">
        <v>1161</v>
      </c>
      <c r="B70" s="506" t="s">
        <v>124</v>
      </c>
      <c r="C70" s="507" t="s">
        <v>123</v>
      </c>
      <c r="D70" s="946"/>
      <c r="E70" s="956">
        <v>6</v>
      </c>
    </row>
    <row r="71" spans="1:5" ht="12.75" customHeight="1">
      <c r="A71" s="505" t="s">
        <v>1162</v>
      </c>
      <c r="B71" s="506" t="s">
        <v>126</v>
      </c>
      <c r="C71" s="507" t="s">
        <v>125</v>
      </c>
      <c r="D71" s="946"/>
      <c r="E71" s="956">
        <v>582</v>
      </c>
    </row>
    <row r="72" spans="1:5" ht="12.75" customHeight="1">
      <c r="A72" s="505" t="s">
        <v>1163</v>
      </c>
      <c r="B72" s="506" t="s">
        <v>128</v>
      </c>
      <c r="C72" s="507" t="s">
        <v>127</v>
      </c>
      <c r="D72" s="946"/>
      <c r="E72" s="956"/>
    </row>
    <row r="73" spans="1:5" ht="12.75" customHeight="1">
      <c r="A73" s="505" t="s">
        <v>1164</v>
      </c>
      <c r="B73" s="515" t="s">
        <v>130</v>
      </c>
      <c r="C73" s="507" t="s">
        <v>129</v>
      </c>
      <c r="D73" s="946"/>
      <c r="E73" s="956"/>
    </row>
    <row r="74" spans="1:5" ht="12.75" customHeight="1">
      <c r="A74" s="505" t="s">
        <v>1165</v>
      </c>
      <c r="B74" s="515" t="s">
        <v>132</v>
      </c>
      <c r="C74" s="507" t="s">
        <v>131</v>
      </c>
      <c r="D74" s="946"/>
      <c r="E74" s="956"/>
    </row>
    <row r="75" spans="1:5" ht="12.75" customHeight="1">
      <c r="A75" s="505" t="s">
        <v>1166</v>
      </c>
      <c r="B75" s="515" t="s">
        <v>134</v>
      </c>
      <c r="C75" s="507" t="s">
        <v>133</v>
      </c>
      <c r="D75" s="946"/>
      <c r="E75" s="956"/>
    </row>
    <row r="76" spans="1:5" ht="12.75" customHeight="1">
      <c r="A76" s="505" t="s">
        <v>1167</v>
      </c>
      <c r="B76" s="506" t="s">
        <v>136</v>
      </c>
      <c r="C76" s="507" t="s">
        <v>135</v>
      </c>
      <c r="D76" s="946"/>
      <c r="E76" s="956"/>
    </row>
    <row r="77" spans="1:5" ht="12.75" customHeight="1">
      <c r="A77" s="505" t="s">
        <v>1168</v>
      </c>
      <c r="B77" s="506" t="s">
        <v>138</v>
      </c>
      <c r="C77" s="507" t="s">
        <v>137</v>
      </c>
      <c r="D77" s="946">
        <v>26</v>
      </c>
      <c r="E77" s="956">
        <v>293</v>
      </c>
    </row>
    <row r="78" spans="1:5" ht="12.75" customHeight="1">
      <c r="A78" s="505" t="s">
        <v>1169</v>
      </c>
      <c r="B78" s="506" t="s">
        <v>140</v>
      </c>
      <c r="C78" s="507" t="s">
        <v>139</v>
      </c>
      <c r="D78" s="944"/>
      <c r="E78" s="956"/>
    </row>
    <row r="79" spans="1:7" ht="12.75" customHeight="1">
      <c r="A79" s="508" t="s">
        <v>142</v>
      </c>
      <c r="B79" s="506" t="s">
        <v>637</v>
      </c>
      <c r="C79" s="507" t="s">
        <v>141</v>
      </c>
      <c r="D79" s="942">
        <f>SUM(D80:D86)</f>
        <v>121876</v>
      </c>
      <c r="E79" s="943">
        <f>SUM(E80:E86)</f>
        <v>120823</v>
      </c>
      <c r="G79" s="525"/>
    </row>
    <row r="80" spans="1:5" ht="12.75" customHeight="1">
      <c r="A80" s="505" t="s">
        <v>1170</v>
      </c>
      <c r="B80" s="506" t="s">
        <v>144</v>
      </c>
      <c r="C80" s="507" t="s">
        <v>143</v>
      </c>
      <c r="D80" s="946">
        <v>157</v>
      </c>
      <c r="E80" s="945">
        <v>79</v>
      </c>
    </row>
    <row r="81" spans="1:5" ht="12.75" customHeight="1">
      <c r="A81" s="505" t="s">
        <v>1171</v>
      </c>
      <c r="B81" s="506" t="s">
        <v>146</v>
      </c>
      <c r="C81" s="507" t="s">
        <v>145</v>
      </c>
      <c r="D81" s="946"/>
      <c r="E81" s="945"/>
    </row>
    <row r="82" spans="1:5" ht="12.75" customHeight="1">
      <c r="A82" s="505" t="s">
        <v>1221</v>
      </c>
      <c r="B82" s="506" t="s">
        <v>148</v>
      </c>
      <c r="C82" s="507" t="s">
        <v>147</v>
      </c>
      <c r="D82" s="946">
        <v>121719</v>
      </c>
      <c r="E82" s="945">
        <v>120744</v>
      </c>
    </row>
    <row r="83" spans="1:5" ht="12.75" customHeight="1">
      <c r="A83" s="505" t="s">
        <v>1172</v>
      </c>
      <c r="B83" s="506" t="s">
        <v>150</v>
      </c>
      <c r="C83" s="507" t="s">
        <v>149</v>
      </c>
      <c r="D83" s="944"/>
      <c r="E83" s="945"/>
    </row>
    <row r="84" spans="1:5" ht="12.75" customHeight="1">
      <c r="A84" s="505" t="s">
        <v>1173</v>
      </c>
      <c r="B84" s="506" t="s">
        <v>152</v>
      </c>
      <c r="C84" s="507" t="s">
        <v>151</v>
      </c>
      <c r="D84" s="944"/>
      <c r="E84" s="945"/>
    </row>
    <row r="85" spans="1:5" ht="12.75" customHeight="1">
      <c r="A85" s="505" t="s">
        <v>1174</v>
      </c>
      <c r="B85" s="506" t="s">
        <v>154</v>
      </c>
      <c r="C85" s="507" t="s">
        <v>153</v>
      </c>
      <c r="D85" s="944"/>
      <c r="E85" s="945"/>
    </row>
    <row r="86" spans="1:5" ht="12.75" customHeight="1">
      <c r="A86" s="505" t="s">
        <v>1175</v>
      </c>
      <c r="B86" s="506" t="s">
        <v>157</v>
      </c>
      <c r="C86" s="507" t="s">
        <v>155</v>
      </c>
      <c r="D86" s="944"/>
      <c r="E86" s="945"/>
    </row>
    <row r="87" spans="1:5" ht="12.75" customHeight="1">
      <c r="A87" s="508" t="s">
        <v>159</v>
      </c>
      <c r="B87" s="506" t="s">
        <v>638</v>
      </c>
      <c r="C87" s="507" t="s">
        <v>156</v>
      </c>
      <c r="D87" s="942">
        <f>SUM(D88:D89)</f>
        <v>1363</v>
      </c>
      <c r="E87" s="943">
        <f>SUM(E88:E89)</f>
        <v>1447</v>
      </c>
    </row>
    <row r="88" spans="1:5" ht="12.75" customHeight="1">
      <c r="A88" s="505" t="s">
        <v>1176</v>
      </c>
      <c r="B88" s="506" t="s">
        <v>161</v>
      </c>
      <c r="C88" s="507" t="s">
        <v>158</v>
      </c>
      <c r="D88" s="946">
        <v>1363</v>
      </c>
      <c r="E88" s="945">
        <v>1447</v>
      </c>
    </row>
    <row r="89" spans="1:5" ht="12.75" customHeight="1">
      <c r="A89" s="505" t="s">
        <v>1177</v>
      </c>
      <c r="B89" s="506" t="s">
        <v>163</v>
      </c>
      <c r="C89" s="507" t="s">
        <v>160</v>
      </c>
      <c r="D89" s="944"/>
      <c r="E89" s="945"/>
    </row>
    <row r="90" spans="1:5" ht="12.75" customHeight="1" thickBot="1">
      <c r="A90" s="509" t="s">
        <v>166</v>
      </c>
      <c r="B90" s="510" t="s">
        <v>639</v>
      </c>
      <c r="C90" s="507" t="s">
        <v>162</v>
      </c>
      <c r="D90" s="951">
        <f>D9+D48</f>
        <v>412862</v>
      </c>
      <c r="E90" s="952">
        <f>E9+E48</f>
        <v>437346</v>
      </c>
    </row>
    <row r="91" spans="1:5" ht="12.75" customHeight="1" thickBot="1">
      <c r="A91" s="516" t="s">
        <v>168</v>
      </c>
      <c r="B91" s="853" t="s">
        <v>169</v>
      </c>
      <c r="C91" s="854"/>
      <c r="D91" s="500" t="s">
        <v>398</v>
      </c>
      <c r="E91" s="501" t="s">
        <v>399</v>
      </c>
    </row>
    <row r="92" spans="1:5" ht="12.75" customHeight="1">
      <c r="A92" s="517" t="s">
        <v>170</v>
      </c>
      <c r="B92" s="518" t="s">
        <v>640</v>
      </c>
      <c r="C92" s="519" t="s">
        <v>164</v>
      </c>
      <c r="D92" s="940">
        <f>D93+D97</f>
        <v>395204</v>
      </c>
      <c r="E92" s="941">
        <f>E93+E97</f>
        <v>416427</v>
      </c>
    </row>
    <row r="93" spans="1:5" ht="12.75" customHeight="1">
      <c r="A93" s="505" t="s">
        <v>172</v>
      </c>
      <c r="B93" s="506" t="s">
        <v>641</v>
      </c>
      <c r="C93" s="507" t="s">
        <v>165</v>
      </c>
      <c r="D93" s="942">
        <f>SUM(D94:D96)</f>
        <v>392706</v>
      </c>
      <c r="E93" s="943">
        <f>SUM(E94:E96)</f>
        <v>412214</v>
      </c>
    </row>
    <row r="94" spans="1:6" ht="12.75" customHeight="1">
      <c r="A94" s="505" t="s">
        <v>1178</v>
      </c>
      <c r="B94" s="506" t="s">
        <v>174</v>
      </c>
      <c r="C94" s="507" t="s">
        <v>167</v>
      </c>
      <c r="D94" s="946">
        <v>286647</v>
      </c>
      <c r="E94" s="945">
        <v>311229</v>
      </c>
      <c r="F94" s="496"/>
    </row>
    <row r="95" spans="1:5" ht="12.75" customHeight="1">
      <c r="A95" s="505" t="s">
        <v>1179</v>
      </c>
      <c r="B95" s="506" t="s">
        <v>176</v>
      </c>
      <c r="C95" s="507" t="s">
        <v>171</v>
      </c>
      <c r="D95" s="946">
        <v>106059</v>
      </c>
      <c r="E95" s="945">
        <v>100985</v>
      </c>
    </row>
    <row r="96" spans="1:5" ht="12.75" customHeight="1">
      <c r="A96" s="505" t="s">
        <v>1180</v>
      </c>
      <c r="B96" s="515" t="s">
        <v>178</v>
      </c>
      <c r="C96" s="507" t="s">
        <v>173</v>
      </c>
      <c r="D96" s="944"/>
      <c r="E96" s="945"/>
    </row>
    <row r="97" spans="1:5" ht="12.75" customHeight="1">
      <c r="A97" s="508" t="s">
        <v>419</v>
      </c>
      <c r="B97" s="506" t="s">
        <v>642</v>
      </c>
      <c r="C97" s="507" t="s">
        <v>175</v>
      </c>
      <c r="D97" s="942">
        <f>SUM(D98:D100)</f>
        <v>2498</v>
      </c>
      <c r="E97" s="943">
        <f>SUM(E98:E100)</f>
        <v>4213</v>
      </c>
    </row>
    <row r="98" spans="1:5" ht="12.75" customHeight="1">
      <c r="A98" s="505" t="s">
        <v>1181</v>
      </c>
      <c r="B98" s="506" t="s">
        <v>181</v>
      </c>
      <c r="C98" s="507" t="s">
        <v>177</v>
      </c>
      <c r="D98" s="946"/>
      <c r="E98" s="945">
        <v>4213</v>
      </c>
    </row>
    <row r="99" spans="1:5" ht="12.75" customHeight="1">
      <c r="A99" s="505" t="s">
        <v>1182</v>
      </c>
      <c r="B99" s="506" t="s">
        <v>183</v>
      </c>
      <c r="C99" s="507" t="s">
        <v>179</v>
      </c>
      <c r="D99" s="944">
        <v>2498</v>
      </c>
      <c r="E99" s="945"/>
    </row>
    <row r="100" spans="1:5" ht="12.75" customHeight="1">
      <c r="A100" s="505" t="s">
        <v>1183</v>
      </c>
      <c r="B100" s="506" t="s">
        <v>185</v>
      </c>
      <c r="C100" s="507" t="s">
        <v>180</v>
      </c>
      <c r="D100" s="944"/>
      <c r="E100" s="945"/>
    </row>
    <row r="101" spans="1:5" ht="12.75" customHeight="1">
      <c r="A101" s="505" t="s">
        <v>187</v>
      </c>
      <c r="B101" s="520" t="s">
        <v>643</v>
      </c>
      <c r="C101" s="507" t="s">
        <v>182</v>
      </c>
      <c r="D101" s="942">
        <f>D102+D104+D112+D136</f>
        <v>17658</v>
      </c>
      <c r="E101" s="943">
        <f>E102+E104+E112+E136</f>
        <v>20919</v>
      </c>
    </row>
    <row r="102" spans="1:5" ht="12.75" customHeight="1">
      <c r="A102" s="505" t="s">
        <v>189</v>
      </c>
      <c r="B102" s="506" t="s">
        <v>644</v>
      </c>
      <c r="C102" s="507" t="s">
        <v>184</v>
      </c>
      <c r="D102" s="942">
        <f>D103</f>
        <v>0</v>
      </c>
      <c r="E102" s="943">
        <f>E103</f>
        <v>0</v>
      </c>
    </row>
    <row r="103" spans="1:5" ht="12.75" customHeight="1">
      <c r="A103" s="505" t="s">
        <v>1184</v>
      </c>
      <c r="B103" s="506" t="s">
        <v>191</v>
      </c>
      <c r="C103" s="507" t="s">
        <v>186</v>
      </c>
      <c r="D103" s="944"/>
      <c r="E103" s="945"/>
    </row>
    <row r="104" spans="1:5" ht="12.75" customHeight="1">
      <c r="A104" s="505" t="s">
        <v>193</v>
      </c>
      <c r="B104" s="506" t="s">
        <v>645</v>
      </c>
      <c r="C104" s="507" t="s">
        <v>188</v>
      </c>
      <c r="D104" s="942">
        <f>SUM(D105:D111)</f>
        <v>0</v>
      </c>
      <c r="E104" s="943">
        <f>SUM(E105:E111)</f>
        <v>582</v>
      </c>
    </row>
    <row r="105" spans="1:5" ht="12.75" customHeight="1">
      <c r="A105" s="505" t="s">
        <v>1185</v>
      </c>
      <c r="B105" s="506" t="s">
        <v>195</v>
      </c>
      <c r="C105" s="507" t="s">
        <v>190</v>
      </c>
      <c r="D105" s="944"/>
      <c r="E105" s="945"/>
    </row>
    <row r="106" spans="1:5" ht="12.75" customHeight="1">
      <c r="A106" s="505" t="s">
        <v>1186</v>
      </c>
      <c r="B106" s="515" t="s">
        <v>197</v>
      </c>
      <c r="C106" s="507" t="s">
        <v>192</v>
      </c>
      <c r="D106" s="944"/>
      <c r="E106" s="945"/>
    </row>
    <row r="107" spans="1:5" ht="12.75" customHeight="1">
      <c r="A107" s="505" t="s">
        <v>1187</v>
      </c>
      <c r="B107" s="515" t="s">
        <v>199</v>
      </c>
      <c r="C107" s="507" t="s">
        <v>194</v>
      </c>
      <c r="D107" s="944"/>
      <c r="E107" s="945"/>
    </row>
    <row r="108" spans="1:5" ht="12.75" customHeight="1">
      <c r="A108" s="505" t="s">
        <v>1188</v>
      </c>
      <c r="B108" s="506" t="s">
        <v>201</v>
      </c>
      <c r="C108" s="507" t="s">
        <v>196</v>
      </c>
      <c r="D108" s="944"/>
      <c r="E108" s="945"/>
    </row>
    <row r="109" spans="1:5" ht="12.75" customHeight="1">
      <c r="A109" s="505" t="s">
        <v>1189</v>
      </c>
      <c r="B109" s="515" t="s">
        <v>203</v>
      </c>
      <c r="C109" s="507" t="s">
        <v>198</v>
      </c>
      <c r="D109" s="944"/>
      <c r="E109" s="945"/>
    </row>
    <row r="110" spans="1:5" ht="12.75" customHeight="1">
      <c r="A110" s="505" t="s">
        <v>1190</v>
      </c>
      <c r="B110" s="506" t="s">
        <v>205</v>
      </c>
      <c r="C110" s="507" t="s">
        <v>200</v>
      </c>
      <c r="D110" s="944"/>
      <c r="E110" s="945"/>
    </row>
    <row r="111" spans="1:5" ht="12.75" customHeight="1">
      <c r="A111" s="505" t="s">
        <v>1191</v>
      </c>
      <c r="B111" s="515" t="s">
        <v>207</v>
      </c>
      <c r="C111" s="507" t="s">
        <v>202</v>
      </c>
      <c r="D111" s="944"/>
      <c r="E111" s="945">
        <v>582</v>
      </c>
    </row>
    <row r="112" spans="1:5" ht="12.75" customHeight="1">
      <c r="A112" s="508" t="s">
        <v>209</v>
      </c>
      <c r="B112" s="506" t="s">
        <v>646</v>
      </c>
      <c r="C112" s="507" t="s">
        <v>204</v>
      </c>
      <c r="D112" s="942">
        <f>SUM(D113:D135)</f>
        <v>13671</v>
      </c>
      <c r="E112" s="943">
        <f>SUM(E113:E135)</f>
        <v>13578</v>
      </c>
    </row>
    <row r="113" spans="1:5" ht="12.75" customHeight="1">
      <c r="A113" s="505" t="s">
        <v>1192</v>
      </c>
      <c r="B113" s="506" t="s">
        <v>211</v>
      </c>
      <c r="C113" s="507" t="s">
        <v>206</v>
      </c>
      <c r="D113" s="946">
        <v>3784</v>
      </c>
      <c r="E113" s="945">
        <v>2677</v>
      </c>
    </row>
    <row r="114" spans="1:5" ht="12.75" customHeight="1">
      <c r="A114" s="505" t="s">
        <v>1193</v>
      </c>
      <c r="B114" s="506" t="s">
        <v>213</v>
      </c>
      <c r="C114" s="507" t="s">
        <v>208</v>
      </c>
      <c r="D114" s="946"/>
      <c r="E114" s="945"/>
    </row>
    <row r="115" spans="1:5" ht="12.75" customHeight="1">
      <c r="A115" s="505" t="s">
        <v>1194</v>
      </c>
      <c r="B115" s="506" t="s">
        <v>215</v>
      </c>
      <c r="C115" s="507" t="s">
        <v>210</v>
      </c>
      <c r="D115" s="946">
        <v>27</v>
      </c>
      <c r="E115" s="945">
        <v>40</v>
      </c>
    </row>
    <row r="116" spans="1:5" ht="12.75" customHeight="1">
      <c r="A116" s="505" t="s">
        <v>1195</v>
      </c>
      <c r="B116" s="506" t="s">
        <v>217</v>
      </c>
      <c r="C116" s="507" t="s">
        <v>212</v>
      </c>
      <c r="D116" s="946">
        <v>4</v>
      </c>
      <c r="E116" s="945">
        <v>4</v>
      </c>
    </row>
    <row r="117" spans="1:5" ht="12.75" customHeight="1">
      <c r="A117" s="505" t="s">
        <v>1196</v>
      </c>
      <c r="B117" s="506" t="s">
        <v>219</v>
      </c>
      <c r="C117" s="507" t="s">
        <v>214</v>
      </c>
      <c r="D117" s="946">
        <v>4407</v>
      </c>
      <c r="E117" s="945">
        <v>4936</v>
      </c>
    </row>
    <row r="118" spans="1:5" ht="12.75" customHeight="1">
      <c r="A118" s="505" t="s">
        <v>1197</v>
      </c>
      <c r="B118" s="506" t="s">
        <v>221</v>
      </c>
      <c r="C118" s="507" t="s">
        <v>216</v>
      </c>
      <c r="D118" s="946">
        <v>31</v>
      </c>
      <c r="E118" s="945">
        <v>47</v>
      </c>
    </row>
    <row r="119" spans="1:5" ht="12.75" customHeight="1">
      <c r="A119" s="505" t="s">
        <v>1198</v>
      </c>
      <c r="B119" s="506" t="s">
        <v>116</v>
      </c>
      <c r="C119" s="507" t="s">
        <v>218</v>
      </c>
      <c r="D119" s="946">
        <v>2447</v>
      </c>
      <c r="E119" s="945">
        <v>2757</v>
      </c>
    </row>
    <row r="120" spans="1:5" ht="12.75" customHeight="1">
      <c r="A120" s="505" t="s">
        <v>1199</v>
      </c>
      <c r="B120" s="506" t="s">
        <v>118</v>
      </c>
      <c r="C120" s="507" t="s">
        <v>220</v>
      </c>
      <c r="D120" s="946"/>
      <c r="E120" s="945">
        <v>61</v>
      </c>
    </row>
    <row r="121" spans="1:5" ht="12.75" customHeight="1">
      <c r="A121" s="505" t="s">
        <v>1200</v>
      </c>
      <c r="B121" s="506" t="s">
        <v>120</v>
      </c>
      <c r="C121" s="507" t="s">
        <v>222</v>
      </c>
      <c r="D121" s="946">
        <v>928</v>
      </c>
      <c r="E121" s="945">
        <v>1021</v>
      </c>
    </row>
    <row r="122" spans="1:5" ht="12.75" customHeight="1">
      <c r="A122" s="505" t="s">
        <v>1201</v>
      </c>
      <c r="B122" s="506" t="s">
        <v>122</v>
      </c>
      <c r="C122" s="507" t="s">
        <v>223</v>
      </c>
      <c r="D122" s="946">
        <v>238</v>
      </c>
      <c r="E122" s="945"/>
    </row>
    <row r="123" spans="1:5" ht="12.75">
      <c r="A123" s="505" t="s">
        <v>1202</v>
      </c>
      <c r="B123" s="506" t="s">
        <v>124</v>
      </c>
      <c r="C123" s="507" t="s">
        <v>224</v>
      </c>
      <c r="D123" s="944"/>
      <c r="E123" s="945"/>
    </row>
    <row r="124" spans="1:5" ht="12.75">
      <c r="A124" s="505" t="s">
        <v>1203</v>
      </c>
      <c r="B124" s="506" t="s">
        <v>126</v>
      </c>
      <c r="C124" s="507" t="s">
        <v>225</v>
      </c>
      <c r="D124" s="944"/>
      <c r="E124" s="945"/>
    </row>
    <row r="125" spans="1:5" ht="12.75" customHeight="1">
      <c r="A125" s="505" t="s">
        <v>1204</v>
      </c>
      <c r="B125" s="506" t="s">
        <v>128</v>
      </c>
      <c r="C125" s="507" t="s">
        <v>226</v>
      </c>
      <c r="D125" s="944"/>
      <c r="E125" s="945"/>
    </row>
    <row r="126" spans="1:5" ht="12.75" customHeight="1">
      <c r="A126" s="514" t="s">
        <v>1205</v>
      </c>
      <c r="B126" s="515" t="s">
        <v>230</v>
      </c>
      <c r="C126" s="507" t="s">
        <v>227</v>
      </c>
      <c r="D126" s="944"/>
      <c r="E126" s="945"/>
    </row>
    <row r="127" spans="1:5" ht="12.75" customHeight="1">
      <c r="A127" s="505" t="s">
        <v>1206</v>
      </c>
      <c r="B127" s="515" t="s">
        <v>232</v>
      </c>
      <c r="C127" s="507" t="s">
        <v>228</v>
      </c>
      <c r="D127" s="944"/>
      <c r="E127" s="945"/>
    </row>
    <row r="128" spans="1:5" ht="12.75" customHeight="1">
      <c r="A128" s="505" t="s">
        <v>1207</v>
      </c>
      <c r="B128" s="515" t="s">
        <v>132</v>
      </c>
      <c r="C128" s="507" t="s">
        <v>229</v>
      </c>
      <c r="D128" s="944"/>
      <c r="E128" s="945"/>
    </row>
    <row r="129" spans="1:5" ht="12.75" customHeight="1">
      <c r="A129" s="505" t="s">
        <v>1208</v>
      </c>
      <c r="B129" s="506" t="s">
        <v>235</v>
      </c>
      <c r="C129" s="507" t="s">
        <v>231</v>
      </c>
      <c r="D129" s="946">
        <v>1037</v>
      </c>
      <c r="E129" s="945">
        <v>1327</v>
      </c>
    </row>
    <row r="130" spans="1:5" ht="12.75" customHeight="1">
      <c r="A130" s="505" t="s">
        <v>1209</v>
      </c>
      <c r="B130" s="506" t="s">
        <v>237</v>
      </c>
      <c r="C130" s="507" t="s">
        <v>233</v>
      </c>
      <c r="D130" s="946"/>
      <c r="E130" s="945"/>
    </row>
    <row r="131" spans="1:5" ht="12.75" customHeight="1">
      <c r="A131" s="505" t="s">
        <v>1210</v>
      </c>
      <c r="B131" s="506" t="s">
        <v>239</v>
      </c>
      <c r="C131" s="507" t="s">
        <v>234</v>
      </c>
      <c r="D131" s="946"/>
      <c r="E131" s="945"/>
    </row>
    <row r="132" spans="1:5" ht="12.75" customHeight="1">
      <c r="A132" s="505" t="s">
        <v>1211</v>
      </c>
      <c r="B132" s="506" t="s">
        <v>241</v>
      </c>
      <c r="C132" s="507" t="s">
        <v>236</v>
      </c>
      <c r="D132" s="946"/>
      <c r="E132" s="945"/>
    </row>
    <row r="133" spans="1:5" ht="12.75" customHeight="1">
      <c r="A133" s="505" t="s">
        <v>1212</v>
      </c>
      <c r="B133" s="506" t="s">
        <v>243</v>
      </c>
      <c r="C133" s="507" t="s">
        <v>238</v>
      </c>
      <c r="D133" s="946"/>
      <c r="E133" s="945"/>
    </row>
    <row r="134" spans="1:5" ht="12.75" customHeight="1">
      <c r="A134" s="505" t="s">
        <v>1213</v>
      </c>
      <c r="B134" s="506" t="s">
        <v>205</v>
      </c>
      <c r="C134" s="507" t="s">
        <v>240</v>
      </c>
      <c r="D134" s="946">
        <v>768</v>
      </c>
      <c r="E134" s="945">
        <v>708</v>
      </c>
    </row>
    <row r="135" spans="1:5" ht="12.75" customHeight="1">
      <c r="A135" s="505" t="s">
        <v>1214</v>
      </c>
      <c r="B135" s="506" t="s">
        <v>246</v>
      </c>
      <c r="C135" s="507" t="s">
        <v>242</v>
      </c>
      <c r="D135" s="944"/>
      <c r="E135" s="945"/>
    </row>
    <row r="136" spans="1:5" ht="12.75" customHeight="1">
      <c r="A136" s="508" t="s">
        <v>248</v>
      </c>
      <c r="B136" s="506" t="s">
        <v>647</v>
      </c>
      <c r="C136" s="507" t="s">
        <v>244</v>
      </c>
      <c r="D136" s="942">
        <f>SUM(D137:D138)</f>
        <v>3987</v>
      </c>
      <c r="E136" s="943">
        <f>SUM(E137:E138)</f>
        <v>6759</v>
      </c>
    </row>
    <row r="137" spans="1:5" ht="12.75" customHeight="1">
      <c r="A137" s="505" t="s">
        <v>1215</v>
      </c>
      <c r="B137" s="506" t="s">
        <v>250</v>
      </c>
      <c r="C137" s="507" t="s">
        <v>245</v>
      </c>
      <c r="D137" s="944"/>
      <c r="E137" s="945"/>
    </row>
    <row r="138" spans="1:5" ht="12.75" customHeight="1">
      <c r="A138" s="505" t="s">
        <v>1216</v>
      </c>
      <c r="B138" s="506" t="s">
        <v>251</v>
      </c>
      <c r="C138" s="507" t="s">
        <v>247</v>
      </c>
      <c r="D138" s="946">
        <v>3987</v>
      </c>
      <c r="E138" s="945">
        <v>6759</v>
      </c>
    </row>
    <row r="139" spans="1:5" ht="12.75" customHeight="1" thickBot="1">
      <c r="A139" s="509" t="s">
        <v>252</v>
      </c>
      <c r="B139" s="521" t="s">
        <v>648</v>
      </c>
      <c r="C139" s="522" t="s">
        <v>249</v>
      </c>
      <c r="D139" s="953">
        <f>D92+D101</f>
        <v>412862</v>
      </c>
      <c r="E139" s="952">
        <f>E92+E101</f>
        <v>437346</v>
      </c>
    </row>
    <row r="140" spans="1:3" ht="12.75" customHeight="1">
      <c r="A140" s="523"/>
      <c r="B140" s="524"/>
      <c r="C140" s="524"/>
    </row>
    <row r="141" spans="1:5" ht="12.75" customHeight="1">
      <c r="A141" s="863" t="s">
        <v>1217</v>
      </c>
      <c r="B141" s="864" t="s">
        <v>723</v>
      </c>
      <c r="C141" s="865"/>
      <c r="D141" s="866"/>
      <c r="E141" s="867"/>
    </row>
    <row r="142" spans="1:5" ht="12.75">
      <c r="A142" s="868" t="s">
        <v>724</v>
      </c>
      <c r="B142" s="869"/>
      <c r="C142" s="524"/>
      <c r="D142" s="862"/>
      <c r="E142" s="870"/>
    </row>
    <row r="143" spans="1:5" ht="12.75" customHeight="1">
      <c r="A143" s="868"/>
      <c r="B143" s="524"/>
      <c r="C143" s="524"/>
      <c r="D143" s="862"/>
      <c r="E143" s="870"/>
    </row>
    <row r="144" spans="1:5" ht="12.75">
      <c r="A144" s="871" t="s">
        <v>725</v>
      </c>
      <c r="B144" s="524"/>
      <c r="C144" s="524"/>
      <c r="D144" s="862"/>
      <c r="E144" s="870"/>
    </row>
    <row r="145" spans="1:5" ht="12.75">
      <c r="A145" s="871"/>
      <c r="B145" s="524"/>
      <c r="C145" s="524"/>
      <c r="D145" s="862"/>
      <c r="E145" s="870"/>
    </row>
    <row r="146" spans="1:5" ht="12.75">
      <c r="A146" s="872"/>
      <c r="B146" s="873"/>
      <c r="C146" s="873"/>
      <c r="D146" s="874"/>
      <c r="E146" s="875"/>
    </row>
    <row r="150" spans="1:3" ht="12.75">
      <c r="A150" s="523" t="s">
        <v>384</v>
      </c>
      <c r="B150" s="524"/>
      <c r="C150" s="524"/>
    </row>
    <row r="151" spans="1:3" ht="12.75">
      <c r="A151" s="135" t="s">
        <v>1222</v>
      </c>
      <c r="B151" s="526"/>
      <c r="C151" s="526"/>
    </row>
    <row r="152" ht="12.75">
      <c r="A152" s="135" t="s">
        <v>649</v>
      </c>
    </row>
    <row r="153" ht="12.75">
      <c r="A153" s="134" t="s">
        <v>1091</v>
      </c>
    </row>
    <row r="154" ht="12.75">
      <c r="A154" s="135" t="s">
        <v>1224</v>
      </c>
    </row>
    <row r="156" spans="1:6" ht="12.75">
      <c r="A156" s="134" t="s">
        <v>726</v>
      </c>
      <c r="B156" s="1064"/>
      <c r="C156" s="1064"/>
      <c r="D156" s="1065"/>
      <c r="E156" s="1065"/>
      <c r="F156" s="876"/>
    </row>
    <row r="157" spans="1:6" ht="12.75">
      <c r="A157" s="135" t="s">
        <v>795</v>
      </c>
      <c r="B157" s="1064"/>
      <c r="C157" s="1064"/>
      <c r="D157" s="1065"/>
      <c r="E157" s="1065"/>
      <c r="F157" s="876"/>
    </row>
    <row r="158" spans="1:6" ht="12.75">
      <c r="A158" s="135" t="s">
        <v>1225</v>
      </c>
      <c r="B158" s="1064"/>
      <c r="C158" s="1064"/>
      <c r="D158" s="1065"/>
      <c r="E158" s="1065"/>
      <c r="F158" s="876"/>
    </row>
    <row r="159" spans="1:6" ht="12.75">
      <c r="A159" s="1033" t="s">
        <v>727</v>
      </c>
      <c r="B159" s="1064"/>
      <c r="C159" s="1064"/>
      <c r="D159" s="1065"/>
      <c r="E159" s="1065"/>
      <c r="F159" s="876"/>
    </row>
    <row r="160" spans="1:6" ht="12.75">
      <c r="A160" s="1033" t="s">
        <v>728</v>
      </c>
      <c r="B160" s="1064"/>
      <c r="C160" s="1064"/>
      <c r="D160" s="1065"/>
      <c r="E160" s="1065"/>
      <c r="F160" s="876"/>
    </row>
    <row r="161" spans="1:6" ht="12.75">
      <c r="A161" s="1066" t="s">
        <v>1223</v>
      </c>
      <c r="B161" s="1064"/>
      <c r="C161" s="1064"/>
      <c r="D161" s="1065"/>
      <c r="E161" s="1065"/>
      <c r="F161" s="876"/>
    </row>
  </sheetData>
  <sheetProtection/>
  <mergeCells count="3">
    <mergeCell ref="A1:E1"/>
    <mergeCell ref="A2:E2"/>
    <mergeCell ref="A6:E6"/>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61"/>
  <sheetViews>
    <sheetView zoomScale="130" zoomScaleNormal="130" workbookViewId="0" topLeftCell="A19">
      <selection activeCell="I11" sqref="I11"/>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15.421875" style="6" customWidth="1"/>
    <col min="9" max="16384" width="9.140625" style="6" customWidth="1"/>
  </cols>
  <sheetData>
    <row r="1" spans="1:8" ht="15.75">
      <c r="A1" s="47" t="s">
        <v>590</v>
      </c>
      <c r="B1" s="11"/>
      <c r="C1" s="11"/>
      <c r="D1" s="42"/>
      <c r="E1" s="12"/>
      <c r="F1" s="48"/>
      <c r="G1" s="32"/>
      <c r="H1" s="8"/>
    </row>
    <row r="2" spans="1:8" s="3" customFormat="1" ht="13.5" thickBot="1">
      <c r="A2" s="12"/>
      <c r="B2" s="12"/>
      <c r="C2" s="12"/>
      <c r="D2" s="12"/>
      <c r="E2" s="12"/>
      <c r="F2" s="13" t="s">
        <v>279</v>
      </c>
      <c r="G2" s="12"/>
      <c r="H2" s="2"/>
    </row>
    <row r="3" spans="1:8" s="7" customFormat="1" ht="19.5" customHeight="1">
      <c r="A3" s="1432" t="s">
        <v>259</v>
      </c>
      <c r="B3" s="1434" t="s">
        <v>427</v>
      </c>
      <c r="C3" s="1434"/>
      <c r="D3" s="1436" t="s">
        <v>605</v>
      </c>
      <c r="E3" s="1436"/>
      <c r="F3" s="1437"/>
      <c r="G3" s="35"/>
      <c r="H3" s="105"/>
    </row>
    <row r="4" spans="1:8" s="7" customFormat="1" ht="13.5" customHeight="1" thickBot="1">
      <c r="A4" s="1433"/>
      <c r="B4" s="1435"/>
      <c r="C4" s="1435"/>
      <c r="D4" s="422" t="s">
        <v>357</v>
      </c>
      <c r="E4" s="422" t="s">
        <v>284</v>
      </c>
      <c r="F4" s="14" t="s">
        <v>281</v>
      </c>
      <c r="G4" s="35"/>
      <c r="H4" s="1256"/>
    </row>
    <row r="5" spans="1:12" s="7" customFormat="1" ht="12.75" customHeight="1">
      <c r="A5" s="228" t="s">
        <v>569</v>
      </c>
      <c r="B5" s="1438" t="s">
        <v>561</v>
      </c>
      <c r="C5" s="1438"/>
      <c r="D5" s="558">
        <f>SUM(D6:D9)</f>
        <v>2863</v>
      </c>
      <c r="E5" s="558">
        <f>SUM(E6:E9)</f>
        <v>0</v>
      </c>
      <c r="F5" s="559">
        <f aca="true" t="shared" si="0" ref="F5:F21">SUM(D5+E5)</f>
        <v>2863</v>
      </c>
      <c r="G5" s="35"/>
      <c r="H5" s="982"/>
      <c r="I5" s="982"/>
      <c r="J5" s="982"/>
      <c r="L5" s="976"/>
    </row>
    <row r="6" spans="1:8" s="7" customFormat="1" ht="12.75" customHeight="1">
      <c r="A6" s="423" t="s">
        <v>570</v>
      </c>
      <c r="B6" s="1439" t="s">
        <v>385</v>
      </c>
      <c r="C6" s="483" t="s">
        <v>562</v>
      </c>
      <c r="D6" s="161">
        <v>1572</v>
      </c>
      <c r="E6" s="560"/>
      <c r="F6" s="561">
        <f t="shared" si="0"/>
        <v>1572</v>
      </c>
      <c r="G6" s="35"/>
      <c r="H6" s="4"/>
    </row>
    <row r="7" spans="1:8" s="7" customFormat="1" ht="12.75" customHeight="1">
      <c r="A7" s="423" t="s">
        <v>571</v>
      </c>
      <c r="B7" s="1440"/>
      <c r="C7" s="483" t="s">
        <v>563</v>
      </c>
      <c r="D7" s="161">
        <v>1291</v>
      </c>
      <c r="E7" s="560"/>
      <c r="F7" s="561">
        <f t="shared" si="0"/>
        <v>1291</v>
      </c>
      <c r="G7" s="35"/>
      <c r="H7" s="4"/>
    </row>
    <row r="8" spans="1:9" s="7" customFormat="1" ht="12.75" customHeight="1">
      <c r="A8" s="423" t="s">
        <v>572</v>
      </c>
      <c r="B8" s="1440"/>
      <c r="C8" s="483" t="s">
        <v>564</v>
      </c>
      <c r="D8" s="560">
        <v>0</v>
      </c>
      <c r="E8" s="560"/>
      <c r="F8" s="561">
        <f t="shared" si="0"/>
        <v>0</v>
      </c>
      <c r="G8" s="35"/>
      <c r="H8" s="4"/>
      <c r="I8" s="976"/>
    </row>
    <row r="9" spans="1:8" s="7" customFormat="1" ht="12.75" customHeight="1">
      <c r="A9" s="423" t="s">
        <v>573</v>
      </c>
      <c r="B9" s="1441"/>
      <c r="C9" s="484" t="s">
        <v>565</v>
      </c>
      <c r="D9" s="560">
        <v>0</v>
      </c>
      <c r="E9" s="560"/>
      <c r="F9" s="561">
        <f t="shared" si="0"/>
        <v>0</v>
      </c>
      <c r="G9" s="35"/>
      <c r="H9" s="4"/>
    </row>
    <row r="10" spans="1:11" s="7" customFormat="1" ht="12.75" customHeight="1">
      <c r="A10" s="226" t="s">
        <v>574</v>
      </c>
      <c r="B10" s="1442" t="s">
        <v>1366</v>
      </c>
      <c r="C10" s="1443"/>
      <c r="D10" s="558">
        <v>5017</v>
      </c>
      <c r="E10" s="558">
        <f>5555-940</f>
        <v>4615</v>
      </c>
      <c r="F10" s="559">
        <f t="shared" si="0"/>
        <v>9632</v>
      </c>
      <c r="G10" s="35"/>
      <c r="H10" s="1257"/>
      <c r="I10" s="1257"/>
      <c r="J10" s="976"/>
      <c r="K10" s="976"/>
    </row>
    <row r="11" spans="1:9" s="7" customFormat="1" ht="12.75" customHeight="1">
      <c r="A11" s="226" t="s">
        <v>458</v>
      </c>
      <c r="B11" s="485" t="s">
        <v>423</v>
      </c>
      <c r="C11" s="486"/>
      <c r="D11" s="558">
        <f>SUM(D12:D15)</f>
        <v>3</v>
      </c>
      <c r="E11" s="558">
        <f>SUM(E12:E15)</f>
        <v>216</v>
      </c>
      <c r="F11" s="559">
        <f t="shared" si="0"/>
        <v>219</v>
      </c>
      <c r="G11" s="35"/>
      <c r="H11" s="4"/>
      <c r="I11" s="976"/>
    </row>
    <row r="12" spans="1:9" s="7" customFormat="1" ht="12.75" customHeight="1">
      <c r="A12" s="423" t="s">
        <v>575</v>
      </c>
      <c r="B12" s="1439" t="s">
        <v>385</v>
      </c>
      <c r="C12" s="443" t="s">
        <v>287</v>
      </c>
      <c r="D12" s="562">
        <v>3</v>
      </c>
      <c r="E12" s="562">
        <v>144</v>
      </c>
      <c r="F12" s="561">
        <f t="shared" si="0"/>
        <v>147</v>
      </c>
      <c r="G12" s="35"/>
      <c r="H12" s="4"/>
      <c r="I12" s="976"/>
    </row>
    <row r="13" spans="1:9" s="7" customFormat="1" ht="12.75" customHeight="1">
      <c r="A13" s="423" t="s">
        <v>576</v>
      </c>
      <c r="B13" s="1440"/>
      <c r="C13" s="443" t="s">
        <v>286</v>
      </c>
      <c r="D13" s="562"/>
      <c r="E13" s="562">
        <v>8</v>
      </c>
      <c r="F13" s="561">
        <f t="shared" si="0"/>
        <v>8</v>
      </c>
      <c r="G13" s="35"/>
      <c r="H13" s="4"/>
      <c r="I13" s="976"/>
    </row>
    <row r="14" spans="1:8" s="7" customFormat="1" ht="12.75" customHeight="1">
      <c r="A14" s="423" t="s">
        <v>577</v>
      </c>
      <c r="B14" s="1440"/>
      <c r="C14" s="443" t="s">
        <v>567</v>
      </c>
      <c r="D14" s="562"/>
      <c r="E14" s="562">
        <v>64</v>
      </c>
      <c r="F14" s="561">
        <f t="shared" si="0"/>
        <v>64</v>
      </c>
      <c r="G14" s="35"/>
      <c r="H14" s="4"/>
    </row>
    <row r="15" spans="1:8" s="7" customFormat="1" ht="12.75" customHeight="1">
      <c r="A15" s="423" t="s">
        <v>578</v>
      </c>
      <c r="B15" s="1441"/>
      <c r="C15" s="443" t="s">
        <v>263</v>
      </c>
      <c r="D15" s="562"/>
      <c r="E15" s="562"/>
      <c r="F15" s="561">
        <f>D15+E15</f>
        <v>0</v>
      </c>
      <c r="G15" s="35"/>
      <c r="H15" s="4"/>
    </row>
    <row r="16" spans="1:8" s="7" customFormat="1" ht="12.75" customHeight="1">
      <c r="A16" s="226" t="s">
        <v>460</v>
      </c>
      <c r="B16" s="485" t="s">
        <v>424</v>
      </c>
      <c r="C16" s="486"/>
      <c r="D16" s="558">
        <f>SUM(D17:D19)</f>
        <v>27</v>
      </c>
      <c r="E16" s="558">
        <f>SUM(E17:E19)</f>
        <v>0</v>
      </c>
      <c r="F16" s="559">
        <f t="shared" si="0"/>
        <v>27</v>
      </c>
      <c r="G16" s="35"/>
      <c r="H16" s="4"/>
    </row>
    <row r="17" spans="1:9" s="7" customFormat="1" ht="12.75" customHeight="1">
      <c r="A17" s="423" t="s">
        <v>580</v>
      </c>
      <c r="B17" s="1439" t="s">
        <v>385</v>
      </c>
      <c r="C17" s="487" t="s">
        <v>287</v>
      </c>
      <c r="D17" s="562"/>
      <c r="E17" s="562"/>
      <c r="F17" s="561">
        <f t="shared" si="0"/>
        <v>0</v>
      </c>
      <c r="G17" s="35"/>
      <c r="H17" s="4"/>
      <c r="I17" s="976"/>
    </row>
    <row r="18" spans="1:8" s="7" customFormat="1" ht="12.75" customHeight="1">
      <c r="A18" s="423" t="s">
        <v>581</v>
      </c>
      <c r="B18" s="1440"/>
      <c r="C18" s="487" t="s">
        <v>286</v>
      </c>
      <c r="D18" s="562"/>
      <c r="E18" s="562"/>
      <c r="F18" s="561">
        <f t="shared" si="0"/>
        <v>0</v>
      </c>
      <c r="G18" s="35"/>
      <c r="H18" s="4"/>
    </row>
    <row r="19" spans="1:8" ht="12.75" customHeight="1">
      <c r="A19" s="423" t="s">
        <v>579</v>
      </c>
      <c r="B19" s="1441"/>
      <c r="C19" s="487" t="s">
        <v>263</v>
      </c>
      <c r="D19" s="562">
        <v>27</v>
      </c>
      <c r="E19" s="562"/>
      <c r="F19" s="561">
        <v>27</v>
      </c>
      <c r="G19" s="35"/>
      <c r="H19" s="4"/>
    </row>
    <row r="20" spans="1:8" ht="12.75" customHeight="1">
      <c r="A20" s="226" t="s">
        <v>582</v>
      </c>
      <c r="B20" s="1442" t="s">
        <v>425</v>
      </c>
      <c r="C20" s="1443"/>
      <c r="D20" s="558">
        <v>70</v>
      </c>
      <c r="E20" s="558"/>
      <c r="F20" s="559">
        <f t="shared" si="0"/>
        <v>70</v>
      </c>
      <c r="G20" s="35"/>
      <c r="H20" s="5"/>
    </row>
    <row r="21" spans="1:8" ht="12.75" customHeight="1" thickBot="1">
      <c r="A21" s="227" t="s">
        <v>461</v>
      </c>
      <c r="B21" s="1444" t="s">
        <v>426</v>
      </c>
      <c r="C21" s="1445"/>
      <c r="D21" s="563"/>
      <c r="E21" s="563"/>
      <c r="F21" s="564">
        <f t="shared" si="0"/>
        <v>0</v>
      </c>
      <c r="G21" s="35"/>
      <c r="H21" s="5"/>
    </row>
    <row r="22" spans="1:8" ht="12.75">
      <c r="A22" s="49"/>
      <c r="B22" s="32"/>
      <c r="C22" s="32"/>
      <c r="D22" s="32"/>
      <c r="E22" s="49"/>
      <c r="F22" s="50"/>
      <c r="G22" s="35"/>
      <c r="H22" s="5"/>
    </row>
    <row r="23" spans="1:8" ht="12.75">
      <c r="A23" s="73" t="s">
        <v>384</v>
      </c>
      <c r="B23" s="87"/>
      <c r="C23" s="87"/>
      <c r="D23" s="32"/>
      <c r="E23" s="49"/>
      <c r="F23" s="50"/>
      <c r="G23" s="35"/>
      <c r="H23" s="5"/>
    </row>
    <row r="24" spans="1:8" ht="27.75" customHeight="1">
      <c r="A24" s="1446" t="s">
        <v>607</v>
      </c>
      <c r="B24" s="1447"/>
      <c r="C24" s="1447"/>
      <c r="D24" s="1447"/>
      <c r="E24" s="1447"/>
      <c r="F24" s="1447"/>
      <c r="G24" s="35"/>
      <c r="H24" s="5"/>
    </row>
    <row r="25" spans="1:7" ht="79.5" customHeight="1">
      <c r="A25" s="1374" t="s">
        <v>566</v>
      </c>
      <c r="B25" s="1429"/>
      <c r="C25" s="1429"/>
      <c r="D25" s="1429"/>
      <c r="E25" s="1429"/>
      <c r="F25" s="1429"/>
      <c r="G25" s="1"/>
    </row>
    <row r="26" spans="1:7" ht="81" customHeight="1">
      <c r="A26" s="1430" t="s">
        <v>616</v>
      </c>
      <c r="B26" s="1431"/>
      <c r="C26" s="1431"/>
      <c r="D26" s="1431"/>
      <c r="E26" s="1431"/>
      <c r="F26" s="1431"/>
      <c r="G26" s="1"/>
    </row>
    <row r="27" spans="1:8" ht="80.25" customHeight="1">
      <c r="A27" s="1430" t="s">
        <v>1367</v>
      </c>
      <c r="B27" s="1431"/>
      <c r="C27" s="1431"/>
      <c r="D27" s="1431"/>
      <c r="E27" s="1431"/>
      <c r="F27" s="1431"/>
      <c r="G27" s="1"/>
      <c r="H27" s="495"/>
    </row>
    <row r="28" spans="1:7" ht="55.5" customHeight="1">
      <c r="A28" s="1430" t="s">
        <v>1379</v>
      </c>
      <c r="B28" s="1431"/>
      <c r="C28" s="1431"/>
      <c r="D28" s="1431"/>
      <c r="E28" s="1431"/>
      <c r="F28" s="1431"/>
      <c r="G28" s="1"/>
    </row>
    <row r="29" spans="1:7" ht="43.5" customHeight="1">
      <c r="A29" s="1430" t="s">
        <v>1380</v>
      </c>
      <c r="B29" s="1431"/>
      <c r="C29" s="1431"/>
      <c r="D29" s="1431"/>
      <c r="E29" s="1431"/>
      <c r="F29" s="1431"/>
      <c r="G29" s="1"/>
    </row>
    <row r="30" spans="1:7" ht="15.75" customHeight="1">
      <c r="A30" s="1430" t="s">
        <v>1368</v>
      </c>
      <c r="B30" s="1431"/>
      <c r="C30" s="1431"/>
      <c r="D30" s="1431"/>
      <c r="E30" s="1431"/>
      <c r="F30" s="1431"/>
      <c r="G30" s="1"/>
    </row>
    <row r="31" ht="14.25" customHeight="1">
      <c r="G31" s="1"/>
    </row>
    <row r="32" spans="1:8" ht="12.75">
      <c r="A32" s="88" t="s">
        <v>726</v>
      </c>
      <c r="B32" s="88"/>
      <c r="C32" s="88"/>
      <c r="D32" s="88"/>
      <c r="E32" s="88"/>
      <c r="F32" s="88"/>
      <c r="G32" s="1116"/>
      <c r="H32" s="1117"/>
    </row>
    <row r="33" spans="1:8" ht="12.75">
      <c r="A33" s="45" t="s">
        <v>1381</v>
      </c>
      <c r="B33" s="88"/>
      <c r="C33" s="88"/>
      <c r="D33" s="88"/>
      <c r="E33" s="88"/>
      <c r="F33" s="88"/>
      <c r="G33" s="1116"/>
      <c r="H33" s="1117"/>
    </row>
    <row r="34" spans="1:8" ht="12.75">
      <c r="A34" s="16" t="s">
        <v>1369</v>
      </c>
      <c r="B34" s="88"/>
      <c r="C34" s="88"/>
      <c r="D34" s="88"/>
      <c r="E34" s="88"/>
      <c r="F34" s="88"/>
      <c r="G34" s="1116"/>
      <c r="H34" s="1117"/>
    </row>
    <row r="35" spans="1:8" ht="12.75">
      <c r="A35" s="16" t="s">
        <v>1382</v>
      </c>
      <c r="B35" s="88"/>
      <c r="C35" s="88"/>
      <c r="D35" s="88"/>
      <c r="E35" s="88"/>
      <c r="F35" s="88"/>
      <c r="G35" s="1116"/>
      <c r="H35" s="1117"/>
    </row>
    <row r="36" spans="1:8" ht="12.75">
      <c r="A36" s="16" t="s">
        <v>1370</v>
      </c>
      <c r="B36" s="88"/>
      <c r="C36" s="88"/>
      <c r="D36" s="88"/>
      <c r="E36" s="88"/>
      <c r="F36" s="88"/>
      <c r="G36" s="1117"/>
      <c r="H36" s="1117"/>
    </row>
    <row r="37" spans="1:8" ht="12.75">
      <c r="A37" s="16" t="s">
        <v>1371</v>
      </c>
      <c r="B37" s="88"/>
      <c r="C37" s="88"/>
      <c r="D37" s="88"/>
      <c r="E37" s="88"/>
      <c r="F37" s="88"/>
      <c r="G37" s="1117"/>
      <c r="H37" s="1117"/>
    </row>
    <row r="38" spans="1:8" ht="12.75">
      <c r="A38" s="88"/>
      <c r="B38" s="16" t="s">
        <v>845</v>
      </c>
      <c r="C38" s="16"/>
      <c r="D38" s="88"/>
      <c r="E38" s="88"/>
      <c r="F38" s="88"/>
      <c r="G38" s="1117"/>
      <c r="H38" s="1117"/>
    </row>
    <row r="39" spans="1:8" ht="12.75">
      <c r="A39" s="88"/>
      <c r="B39" s="16" t="s">
        <v>846</v>
      </c>
      <c r="C39" s="16"/>
      <c r="D39" s="88"/>
      <c r="E39" s="88"/>
      <c r="F39" s="88"/>
      <c r="G39" s="1117"/>
      <c r="H39" s="1117"/>
    </row>
    <row r="40" spans="1:8" ht="12.75">
      <c r="A40" s="88"/>
      <c r="B40" s="16" t="s">
        <v>1377</v>
      </c>
      <c r="C40" s="16"/>
      <c r="D40" s="88"/>
      <c r="E40" s="88"/>
      <c r="F40" s="88"/>
      <c r="G40" s="1117"/>
      <c r="H40" s="1117"/>
    </row>
    <row r="41" spans="1:8" ht="12.75">
      <c r="A41" s="88"/>
      <c r="B41" s="16" t="s">
        <v>847</v>
      </c>
      <c r="C41" s="16"/>
      <c r="D41" s="88"/>
      <c r="E41" s="88"/>
      <c r="F41" s="88"/>
      <c r="G41" s="1117"/>
      <c r="H41" s="1117"/>
    </row>
    <row r="42" spans="1:8" ht="12.75">
      <c r="A42" s="88"/>
      <c r="B42" s="16" t="s">
        <v>1372</v>
      </c>
      <c r="C42" s="16"/>
      <c r="D42" s="88"/>
      <c r="E42" s="88"/>
      <c r="F42" s="88"/>
      <c r="G42" s="1117"/>
      <c r="H42" s="1117"/>
    </row>
    <row r="43" spans="1:8" ht="12.75">
      <c r="A43" s="88"/>
      <c r="B43" s="16" t="s">
        <v>1098</v>
      </c>
      <c r="C43" s="16"/>
      <c r="D43" s="88"/>
      <c r="E43" s="88"/>
      <c r="F43" s="88"/>
      <c r="G43" s="1117"/>
      <c r="H43" s="1117"/>
    </row>
    <row r="44" spans="1:8" ht="12.75">
      <c r="A44" s="16" t="s">
        <v>1383</v>
      </c>
      <c r="B44" s="88"/>
      <c r="C44" s="88"/>
      <c r="D44" s="88"/>
      <c r="E44" s="88"/>
      <c r="F44" s="88"/>
      <c r="G44" s="1117"/>
      <c r="H44" s="1117"/>
    </row>
    <row r="45" spans="1:8" ht="12.75">
      <c r="A45" s="16" t="s">
        <v>1373</v>
      </c>
      <c r="B45" s="88"/>
      <c r="C45" s="88"/>
      <c r="D45" s="88"/>
      <c r="E45" s="88"/>
      <c r="F45" s="88"/>
      <c r="G45" s="1117"/>
      <c r="H45" s="1117"/>
    </row>
    <row r="46" spans="1:8" ht="12.75">
      <c r="A46" s="16" t="s">
        <v>1384</v>
      </c>
      <c r="B46" s="88"/>
      <c r="C46" s="88"/>
      <c r="D46" s="88"/>
      <c r="E46" s="88"/>
      <c r="F46" s="88"/>
      <c r="G46" s="1117"/>
      <c r="H46" s="1117"/>
    </row>
    <row r="47" spans="1:8" ht="12.75">
      <c r="A47" s="88"/>
      <c r="B47" s="88"/>
      <c r="C47" s="88"/>
      <c r="D47" s="88"/>
      <c r="E47" s="88"/>
      <c r="F47" s="88"/>
      <c r="G47" s="1117"/>
      <c r="H47" s="1117"/>
    </row>
    <row r="48" spans="1:8" ht="12.75">
      <c r="A48" s="45" t="s">
        <v>1385</v>
      </c>
      <c r="B48" s="88"/>
      <c r="C48" s="88"/>
      <c r="D48" s="88"/>
      <c r="E48" s="88"/>
      <c r="F48" s="88"/>
      <c r="G48" s="1117"/>
      <c r="H48" s="1117"/>
    </row>
    <row r="49" spans="1:8" ht="12.75">
      <c r="A49" s="16" t="s">
        <v>1374</v>
      </c>
      <c r="B49" s="88"/>
      <c r="C49" s="88"/>
      <c r="D49" s="88"/>
      <c r="E49" s="88"/>
      <c r="F49" s="88"/>
      <c r="G49" s="1117"/>
      <c r="H49" s="1117"/>
    </row>
    <row r="50" spans="1:8" ht="12.75">
      <c r="A50" s="88"/>
      <c r="B50" s="16" t="s">
        <v>1375</v>
      </c>
      <c r="C50" s="88"/>
      <c r="D50" s="88"/>
      <c r="E50" s="88"/>
      <c r="F50" s="88"/>
      <c r="G50" s="1117"/>
      <c r="H50" s="1117"/>
    </row>
    <row r="51" spans="1:8" ht="12.75">
      <c r="A51" s="88"/>
      <c r="B51" s="16" t="s">
        <v>1376</v>
      </c>
      <c r="C51" s="88"/>
      <c r="D51" s="88"/>
      <c r="E51" s="88"/>
      <c r="F51" s="88"/>
      <c r="G51" s="1117"/>
      <c r="H51" s="1117"/>
    </row>
    <row r="52" spans="1:8" ht="12.75">
      <c r="A52" s="88"/>
      <c r="B52" s="16" t="s">
        <v>848</v>
      </c>
      <c r="C52" s="88"/>
      <c r="D52" s="88"/>
      <c r="E52" s="88"/>
      <c r="F52" s="88"/>
      <c r="G52" s="1117"/>
      <c r="H52" s="1117"/>
    </row>
    <row r="53" spans="1:8" ht="12.75">
      <c r="A53" s="88"/>
      <c r="B53" s="16" t="s">
        <v>849</v>
      </c>
      <c r="C53" s="88"/>
      <c r="D53" s="88"/>
      <c r="E53" s="88"/>
      <c r="F53" s="88"/>
      <c r="G53" s="1117"/>
      <c r="H53" s="1117"/>
    </row>
    <row r="54" spans="1:8" ht="12.75">
      <c r="A54" s="88"/>
      <c r="B54" s="16" t="s">
        <v>1107</v>
      </c>
      <c r="C54" s="88"/>
      <c r="D54" s="88"/>
      <c r="E54" s="88"/>
      <c r="F54" s="88"/>
      <c r="G54" s="1117"/>
      <c r="H54" s="1117"/>
    </row>
    <row r="55" spans="1:8" ht="12.75">
      <c r="A55" s="16" t="s">
        <v>1099</v>
      </c>
      <c r="B55" s="88"/>
      <c r="C55" s="88"/>
      <c r="D55" s="88"/>
      <c r="E55" s="88"/>
      <c r="F55" s="88"/>
      <c r="G55" s="1117"/>
      <c r="H55" s="1117"/>
    </row>
    <row r="56" spans="1:8" ht="12.75">
      <c r="A56" s="88"/>
      <c r="B56" s="88"/>
      <c r="C56" s="88"/>
      <c r="D56" s="88"/>
      <c r="E56" s="88"/>
      <c r="F56" s="88"/>
      <c r="G56" s="1117"/>
      <c r="H56" s="1117"/>
    </row>
    <row r="57" spans="1:8" ht="12.75">
      <c r="A57" s="16" t="s">
        <v>850</v>
      </c>
      <c r="B57" s="88"/>
      <c r="C57" s="88"/>
      <c r="D57" s="88"/>
      <c r="E57" s="88"/>
      <c r="F57" s="88"/>
      <c r="G57" s="1117"/>
      <c r="H57" s="1117"/>
    </row>
    <row r="58" spans="1:8" ht="12.75">
      <c r="A58" s="16" t="s">
        <v>840</v>
      </c>
      <c r="B58" s="88"/>
      <c r="C58" s="88"/>
      <c r="D58" s="88"/>
      <c r="E58" s="88"/>
      <c r="F58" s="88"/>
      <c r="G58" s="1117"/>
      <c r="H58" s="1117"/>
    </row>
    <row r="59" spans="1:8" ht="12.75">
      <c r="A59" s="16" t="s">
        <v>851</v>
      </c>
      <c r="B59" s="16"/>
      <c r="C59" s="88"/>
      <c r="D59" s="88"/>
      <c r="E59" s="88"/>
      <c r="F59" s="88"/>
      <c r="G59" s="1117"/>
      <c r="H59" s="1117"/>
    </row>
    <row r="60" spans="1:8" ht="12.75">
      <c r="A60" s="16" t="s">
        <v>852</v>
      </c>
      <c r="B60" s="16"/>
      <c r="C60" s="88"/>
      <c r="D60" s="88"/>
      <c r="E60" s="88"/>
      <c r="F60" s="88"/>
      <c r="G60" s="1117"/>
      <c r="H60" s="1117"/>
    </row>
    <row r="61" spans="1:8" ht="12.75">
      <c r="A61" s="16" t="s">
        <v>1378</v>
      </c>
      <c r="B61" s="16"/>
      <c r="C61" s="88"/>
      <c r="D61" s="88"/>
      <c r="E61" s="88"/>
      <c r="F61" s="88"/>
      <c r="G61" s="1117"/>
      <c r="H61" s="1117"/>
    </row>
  </sheetData>
  <sheetProtection formatRows="0" insertRows="0" deleteRows="0"/>
  <mergeCells count="17">
    <mergeCell ref="A27:F27"/>
    <mergeCell ref="A28:F28"/>
    <mergeCell ref="A30:F30"/>
    <mergeCell ref="A29:F29"/>
    <mergeCell ref="B10:C10"/>
    <mergeCell ref="B12:B15"/>
    <mergeCell ref="B17:B19"/>
    <mergeCell ref="B21:C21"/>
    <mergeCell ref="B20:C20"/>
    <mergeCell ref="A24:F24"/>
    <mergeCell ref="A25:F25"/>
    <mergeCell ref="A26:F26"/>
    <mergeCell ref="A3:A4"/>
    <mergeCell ref="B3:C4"/>
    <mergeCell ref="D3:F3"/>
    <mergeCell ref="B5:C5"/>
    <mergeCell ref="B6:B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130" zoomScaleNormal="130" zoomScalePageLayoutView="0" workbookViewId="0" topLeftCell="A1">
      <selection activeCell="B33" sqref="B33"/>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8" max="10" width="8.8515625" style="0" customWidth="1"/>
    <col min="11" max="16384" width="9.140625" style="16" customWidth="1"/>
  </cols>
  <sheetData>
    <row r="1" spans="1:5" ht="15.75">
      <c r="A1" s="216" t="s">
        <v>491</v>
      </c>
      <c r="B1" s="11"/>
      <c r="C1" s="12"/>
      <c r="D1" s="12"/>
      <c r="E1" s="12"/>
    </row>
    <row r="2" spans="1:6" ht="15.75" thickBot="1">
      <c r="A2" s="28"/>
      <c r="B2" s="12"/>
      <c r="C2" s="12"/>
      <c r="D2" s="13"/>
      <c r="E2" s="12"/>
      <c r="F2" s="136" t="s">
        <v>279</v>
      </c>
    </row>
    <row r="3" spans="1:6" ht="26.25" customHeight="1">
      <c r="A3" s="1449" t="s">
        <v>259</v>
      </c>
      <c r="B3" s="1451" t="s">
        <v>288</v>
      </c>
      <c r="C3" s="747" t="s">
        <v>618</v>
      </c>
      <c r="D3" s="1259" t="s">
        <v>1386</v>
      </c>
      <c r="E3" s="844" t="s">
        <v>406</v>
      </c>
      <c r="F3" s="845" t="s">
        <v>430</v>
      </c>
    </row>
    <row r="4" spans="1:6" ht="12" customHeight="1" thickBot="1">
      <c r="A4" s="1450"/>
      <c r="B4" s="1452"/>
      <c r="C4" s="142" t="s">
        <v>327</v>
      </c>
      <c r="D4" s="142" t="s">
        <v>328</v>
      </c>
      <c r="E4" s="142" t="s">
        <v>329</v>
      </c>
      <c r="F4" s="143" t="s">
        <v>330</v>
      </c>
    </row>
    <row r="5" spans="1:6" ht="18" customHeight="1">
      <c r="A5" s="223">
        <v>1</v>
      </c>
      <c r="B5" s="474" t="s">
        <v>422</v>
      </c>
      <c r="C5" s="645">
        <f>SUM(C6:C8)</f>
        <v>3142</v>
      </c>
      <c r="D5" s="645">
        <f>SUM(D6:D8)</f>
        <v>301</v>
      </c>
      <c r="E5" s="645">
        <f>SUM(E6:E8)</f>
        <v>839</v>
      </c>
      <c r="F5" s="646">
        <v>0</v>
      </c>
    </row>
    <row r="6" spans="1:12" ht="12.75" customHeight="1">
      <c r="A6" s="140">
        <v>2</v>
      </c>
      <c r="B6" s="475" t="s">
        <v>1387</v>
      </c>
      <c r="C6" s="647">
        <v>404</v>
      </c>
      <c r="D6" s="648">
        <v>0</v>
      </c>
      <c r="E6" s="574">
        <v>807</v>
      </c>
      <c r="F6" s="978">
        <v>0.5</v>
      </c>
      <c r="K6" s="121"/>
      <c r="L6" s="121"/>
    </row>
    <row r="7" spans="1:12" ht="12.75" customHeight="1">
      <c r="A7" s="140">
        <v>3</v>
      </c>
      <c r="B7" s="476" t="s">
        <v>1388</v>
      </c>
      <c r="C7" s="648">
        <v>0</v>
      </c>
      <c r="D7" s="648">
        <f>298+3</f>
        <v>301</v>
      </c>
      <c r="E7" s="574">
        <v>15</v>
      </c>
      <c r="F7" s="594">
        <v>20</v>
      </c>
      <c r="K7" s="121"/>
      <c r="L7" s="121"/>
    </row>
    <row r="8" spans="1:11" ht="12.75" customHeight="1">
      <c r="A8" s="140">
        <v>5</v>
      </c>
      <c r="B8" s="477" t="s">
        <v>1389</v>
      </c>
      <c r="C8" s="648">
        <v>2738</v>
      </c>
      <c r="D8" s="648">
        <v>0</v>
      </c>
      <c r="E8" s="574">
        <v>17</v>
      </c>
      <c r="F8" s="594">
        <v>158</v>
      </c>
      <c r="K8" s="121"/>
    </row>
    <row r="9" spans="1:11" ht="21" customHeight="1">
      <c r="A9" s="224">
        <v>6</v>
      </c>
      <c r="B9" s="478" t="s">
        <v>531</v>
      </c>
      <c r="C9" s="649">
        <f>SUM(C10:C18)</f>
        <v>785</v>
      </c>
      <c r="D9" s="650">
        <v>0</v>
      </c>
      <c r="E9" s="649">
        <f>SUM(E10:E18)</f>
        <v>180</v>
      </c>
      <c r="F9" s="651">
        <v>0</v>
      </c>
      <c r="K9" s="121"/>
    </row>
    <row r="10" spans="1:6" ht="12.75" customHeight="1">
      <c r="A10" s="140">
        <v>7</v>
      </c>
      <c r="B10" s="479" t="s">
        <v>359</v>
      </c>
      <c r="C10" s="648">
        <v>631</v>
      </c>
      <c r="D10" s="648">
        <v>0</v>
      </c>
      <c r="E10" s="574">
        <v>133</v>
      </c>
      <c r="F10" s="979">
        <v>4.7</v>
      </c>
    </row>
    <row r="11" spans="1:6" ht="12.75" customHeight="1">
      <c r="A11" s="140">
        <v>8</v>
      </c>
      <c r="B11" s="480" t="s">
        <v>358</v>
      </c>
      <c r="C11" s="648"/>
      <c r="D11" s="648">
        <v>0</v>
      </c>
      <c r="E11" s="574"/>
      <c r="F11" s="566"/>
    </row>
    <row r="12" spans="1:10" ht="12.75" customHeight="1">
      <c r="A12" s="141">
        <f aca="true" t="shared" si="0" ref="A12:A17">A11+1</f>
        <v>9</v>
      </c>
      <c r="B12" s="480" t="s">
        <v>738</v>
      </c>
      <c r="C12" s="652">
        <v>10</v>
      </c>
      <c r="D12" s="652"/>
      <c r="E12" s="577">
        <v>1</v>
      </c>
      <c r="F12" s="568">
        <v>10</v>
      </c>
      <c r="H12" s="105"/>
      <c r="I12" s="105"/>
      <c r="J12" s="105"/>
    </row>
    <row r="13" spans="1:10" ht="12.75" customHeight="1">
      <c r="A13" s="141">
        <f t="shared" si="0"/>
        <v>10</v>
      </c>
      <c r="B13" s="980" t="s">
        <v>1390</v>
      </c>
      <c r="C13" s="652">
        <v>114</v>
      </c>
      <c r="D13" s="652"/>
      <c r="E13" s="577">
        <v>38</v>
      </c>
      <c r="F13" s="568">
        <v>3</v>
      </c>
      <c r="H13" s="105"/>
      <c r="I13" s="105"/>
      <c r="J13" s="105"/>
    </row>
    <row r="14" spans="1:10" ht="12.75" customHeight="1">
      <c r="A14" s="141">
        <f t="shared" si="0"/>
        <v>11</v>
      </c>
      <c r="B14" s="980" t="s">
        <v>739</v>
      </c>
      <c r="C14" s="652">
        <v>2</v>
      </c>
      <c r="D14" s="652"/>
      <c r="E14" s="577">
        <v>7</v>
      </c>
      <c r="F14" s="981">
        <v>0.3</v>
      </c>
      <c r="H14" s="105"/>
      <c r="I14" s="105"/>
      <c r="J14" s="105"/>
    </row>
    <row r="15" spans="1:10" ht="12.75" customHeight="1">
      <c r="A15" s="141">
        <f t="shared" si="0"/>
        <v>12</v>
      </c>
      <c r="B15" s="481" t="s">
        <v>740</v>
      </c>
      <c r="C15" s="652">
        <v>1</v>
      </c>
      <c r="D15" s="652"/>
      <c r="E15" s="577"/>
      <c r="F15" s="568"/>
      <c r="H15" s="105"/>
      <c r="I15" s="105"/>
      <c r="J15" s="105"/>
    </row>
    <row r="16" spans="1:10" ht="12.75" customHeight="1">
      <c r="A16" s="141">
        <f t="shared" si="0"/>
        <v>13</v>
      </c>
      <c r="B16" s="481" t="s">
        <v>1391</v>
      </c>
      <c r="C16" s="652">
        <v>27</v>
      </c>
      <c r="D16" s="652"/>
      <c r="E16" s="577">
        <v>1</v>
      </c>
      <c r="F16" s="568">
        <v>27</v>
      </c>
      <c r="H16" s="105"/>
      <c r="I16" s="105"/>
      <c r="J16" s="105"/>
    </row>
    <row r="17" spans="1:10" ht="12.75" customHeight="1">
      <c r="A17" s="141">
        <f t="shared" si="0"/>
        <v>14</v>
      </c>
      <c r="B17" s="481"/>
      <c r="C17" s="652"/>
      <c r="D17" s="652"/>
      <c r="E17" s="577"/>
      <c r="F17" s="568"/>
      <c r="H17" s="105"/>
      <c r="I17" s="105"/>
      <c r="J17" s="105"/>
    </row>
    <row r="18" spans="1:6" ht="12.75" customHeight="1" thickBot="1">
      <c r="A18" s="141">
        <v>15</v>
      </c>
      <c r="B18" s="481"/>
      <c r="C18" s="652"/>
      <c r="D18" s="652">
        <v>0</v>
      </c>
      <c r="E18" s="577"/>
      <c r="F18" s="568"/>
    </row>
    <row r="19" spans="1:9" ht="17.25" customHeight="1" thickBot="1">
      <c r="A19" s="192">
        <v>16</v>
      </c>
      <c r="B19" s="482" t="s">
        <v>281</v>
      </c>
      <c r="C19" s="653">
        <f>C5+C9</f>
        <v>3927</v>
      </c>
      <c r="D19" s="653">
        <f>D5+D9</f>
        <v>301</v>
      </c>
      <c r="E19" s="653">
        <f>E5+E9</f>
        <v>1019</v>
      </c>
      <c r="F19" s="654">
        <v>0</v>
      </c>
      <c r="I19" s="1120"/>
    </row>
    <row r="20" spans="1:6" ht="12.75" customHeight="1">
      <c r="A20" s="217"/>
      <c r="B20" s="110"/>
      <c r="C20" s="137"/>
      <c r="D20" s="137"/>
      <c r="E20" s="138"/>
      <c r="F20" s="32"/>
    </row>
    <row r="21" spans="1:10" ht="12.75" customHeight="1">
      <c r="A21" s="56" t="s">
        <v>384</v>
      </c>
      <c r="B21" s="218"/>
      <c r="C21" s="219"/>
      <c r="D21" s="219"/>
      <c r="E21" s="220"/>
      <c r="F21" s="56"/>
      <c r="H21" s="105"/>
      <c r="I21" s="105"/>
      <c r="J21" s="105"/>
    </row>
    <row r="22" spans="1:6" ht="24.75" customHeight="1">
      <c r="A22" s="1448" t="s">
        <v>1392</v>
      </c>
      <c r="B22" s="1448"/>
      <c r="C22" s="1448"/>
      <c r="D22" s="1448"/>
      <c r="E22" s="1448"/>
      <c r="F22" s="1448"/>
    </row>
    <row r="23" spans="1:9" ht="12.75" customHeight="1">
      <c r="A23" s="389" t="s">
        <v>1398</v>
      </c>
      <c r="B23" s="52"/>
      <c r="C23" s="221"/>
      <c r="D23" s="221"/>
      <c r="E23" s="221"/>
      <c r="F23" s="59"/>
      <c r="I23" s="982"/>
    </row>
    <row r="24" spans="1:6" ht="26.25" customHeight="1">
      <c r="A24" s="1448" t="s">
        <v>1393</v>
      </c>
      <c r="B24" s="1448"/>
      <c r="C24" s="1448"/>
      <c r="D24" s="1448"/>
      <c r="E24" s="1448"/>
      <c r="F24" s="1448"/>
    </row>
    <row r="25" spans="1:10" ht="15" customHeight="1">
      <c r="A25" s="194" t="s">
        <v>1394</v>
      </c>
      <c r="B25" s="193"/>
      <c r="C25" s="193"/>
      <c r="D25" s="193"/>
      <c r="E25" s="193"/>
      <c r="F25" s="193"/>
      <c r="H25" s="105"/>
      <c r="I25" s="105"/>
      <c r="J25" s="105"/>
    </row>
    <row r="26" spans="1:10" ht="27.75" customHeight="1">
      <c r="A26" s="1448" t="s">
        <v>1395</v>
      </c>
      <c r="B26" s="1448"/>
      <c r="C26" s="1448"/>
      <c r="D26" s="1448"/>
      <c r="E26" s="1448"/>
      <c r="F26" s="1448"/>
      <c r="H26" s="105"/>
      <c r="I26" s="105"/>
      <c r="J26" s="105"/>
    </row>
    <row r="27" spans="1:10" ht="12.75" customHeight="1">
      <c r="A27" s="194"/>
      <c r="B27" s="193"/>
      <c r="C27" s="193"/>
      <c r="D27" s="193"/>
      <c r="E27" s="193"/>
      <c r="F27" s="193"/>
      <c r="H27" s="105"/>
      <c r="I27" s="105"/>
      <c r="J27" s="105"/>
    </row>
    <row r="28" spans="1:10" ht="12.75" customHeight="1">
      <c r="A28" s="194" t="s">
        <v>417</v>
      </c>
      <c r="B28" s="193"/>
      <c r="C28" s="193"/>
      <c r="D28" s="193"/>
      <c r="E28" s="193"/>
      <c r="F28" s="193"/>
      <c r="H28" s="105"/>
      <c r="I28" s="105"/>
      <c r="J28" s="105"/>
    </row>
    <row r="29" spans="1:6" ht="15">
      <c r="A29" s="221" t="s">
        <v>1397</v>
      </c>
      <c r="B29" s="222"/>
      <c r="C29" s="221"/>
      <c r="D29" s="221"/>
      <c r="E29" s="221"/>
      <c r="F29" s="59"/>
    </row>
    <row r="30" spans="1:5" ht="15">
      <c r="A30" s="221"/>
      <c r="B30" s="12"/>
      <c r="C30" s="12"/>
      <c r="D30" s="139"/>
      <c r="E30" s="12"/>
    </row>
    <row r="31" spans="1:6" ht="15">
      <c r="A31" s="1121" t="s">
        <v>1396</v>
      </c>
      <c r="B31" s="1121"/>
      <c r="C31" s="1122"/>
      <c r="D31" s="1122"/>
      <c r="E31" s="1122"/>
      <c r="F31" s="1122"/>
    </row>
    <row r="32" spans="1:6" ht="15">
      <c r="A32" s="1121" t="s">
        <v>1399</v>
      </c>
      <c r="B32" s="1121"/>
      <c r="C32" s="1122"/>
      <c r="D32" s="1122"/>
      <c r="E32" s="1122"/>
      <c r="F32" s="1122"/>
    </row>
    <row r="33" spans="1:6" ht="15">
      <c r="A33" s="1121" t="s">
        <v>841</v>
      </c>
      <c r="B33" s="1121"/>
      <c r="C33" s="1122"/>
      <c r="D33" s="1122"/>
      <c r="E33" s="1122"/>
      <c r="F33" s="1122"/>
    </row>
    <row r="34" spans="1:6" ht="15">
      <c r="A34" s="1121"/>
      <c r="B34" s="1121"/>
      <c r="C34" s="1122"/>
      <c r="D34" s="1122"/>
      <c r="E34" s="1122"/>
      <c r="F34" s="1122"/>
    </row>
    <row r="35" spans="1:6" ht="15">
      <c r="A35" s="1121" t="s">
        <v>842</v>
      </c>
      <c r="B35" s="1121"/>
      <c r="C35" s="1122"/>
      <c r="D35" s="1122"/>
      <c r="E35" s="1122"/>
      <c r="F35" s="1122"/>
    </row>
    <row r="36" spans="1:6" ht="15">
      <c r="A36" s="1121" t="s">
        <v>843</v>
      </c>
      <c r="B36" s="1121"/>
      <c r="C36" s="1122"/>
      <c r="D36" s="1122"/>
      <c r="E36" s="1122"/>
      <c r="F36" s="1122"/>
    </row>
    <row r="37" spans="1:6" ht="15">
      <c r="A37" s="1121" t="s">
        <v>844</v>
      </c>
      <c r="B37" s="1122"/>
      <c r="C37" s="1122"/>
      <c r="D37" s="1122"/>
      <c r="E37" s="1122"/>
      <c r="F37" s="1122"/>
    </row>
    <row r="38" spans="1:6" ht="15">
      <c r="A38" s="1121" t="s">
        <v>853</v>
      </c>
      <c r="B38" s="1122"/>
      <c r="C38" s="1122"/>
      <c r="D38" s="1122"/>
      <c r="E38" s="1122"/>
      <c r="F38" s="1122"/>
    </row>
    <row r="39" spans="1:6" ht="15">
      <c r="A39" s="1119"/>
      <c r="B39" s="1118"/>
      <c r="C39" s="1118"/>
      <c r="D39" s="1118"/>
      <c r="E39" s="1118"/>
      <c r="F39" s="1118"/>
    </row>
    <row r="40" spans="1:6" ht="15">
      <c r="A40" s="1119"/>
      <c r="B40" s="88"/>
      <c r="C40" s="88"/>
      <c r="D40" s="88"/>
      <c r="E40" s="88"/>
      <c r="F40" s="88"/>
    </row>
    <row r="41" spans="1:6" ht="15">
      <c r="A41" s="88"/>
      <c r="B41" s="88"/>
      <c r="C41" s="88"/>
      <c r="D41" s="88"/>
      <c r="E41" s="88"/>
      <c r="F41" s="88"/>
    </row>
  </sheetData>
  <sheetProtection/>
  <protectedRanges>
    <protectedRange sqref="D20:D21 C7:D7" name="Oblast1"/>
  </protectedRanges>
  <mergeCells count="5">
    <mergeCell ref="A26:F26"/>
    <mergeCell ref="A24:F24"/>
    <mergeCell ref="A22:F22"/>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9 E5"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9"/>
  <sheetViews>
    <sheetView zoomScale="115" zoomScaleNormal="115" workbookViewId="0" topLeftCell="A28">
      <selection activeCell="R33" sqref="R33"/>
    </sheetView>
  </sheetViews>
  <sheetFormatPr defaultColWidth="9.140625" defaultRowHeight="15"/>
  <cols>
    <col min="1" max="1" width="3.8515625" style="16" customWidth="1"/>
    <col min="2" max="2" width="6.421875" style="59" customWidth="1"/>
    <col min="3" max="3" width="9.28125" style="59" customWidth="1"/>
    <col min="4" max="4" width="24.8515625" style="59" bestFit="1" customWidth="1"/>
    <col min="5" max="5" width="9.7109375" style="59" customWidth="1"/>
    <col min="6" max="6" width="8.57421875" style="59" customWidth="1"/>
    <col min="7" max="7" width="10.140625" style="59" customWidth="1"/>
    <col min="8" max="8" width="9.7109375" style="59"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57421875" style="16" customWidth="1"/>
    <col min="16" max="16" width="9.140625" style="16" customWidth="1"/>
    <col min="17" max="17" width="8.421875" style="16" customWidth="1"/>
    <col min="18" max="18" width="9.421875" style="16" customWidth="1"/>
    <col min="19" max="19" width="8.421875" style="16" customWidth="1"/>
    <col min="20" max="25" width="9.140625" style="16" customWidth="1"/>
    <col min="26" max="16384" width="9.140625" style="16" customWidth="1"/>
  </cols>
  <sheetData>
    <row r="1" spans="1:22" ht="15.75">
      <c r="A1" s="47" t="s">
        <v>583</v>
      </c>
      <c r="B1" s="52"/>
      <c r="C1" s="52"/>
      <c r="D1" s="52"/>
      <c r="E1" s="52"/>
      <c r="F1" s="52"/>
      <c r="G1" s="52"/>
      <c r="H1" s="52"/>
      <c r="I1" s="46"/>
      <c r="J1" s="46"/>
      <c r="K1" s="46"/>
      <c r="L1" s="46"/>
      <c r="M1" s="46"/>
      <c r="N1" s="46"/>
      <c r="O1" s="32"/>
      <c r="P1" s="32"/>
      <c r="Q1" s="32"/>
      <c r="R1" s="32"/>
      <c r="S1" s="32"/>
      <c r="T1" s="32"/>
      <c r="U1" s="12"/>
      <c r="V1" s="12"/>
    </row>
    <row r="2" s="121" customFormat="1" ht="15" customHeight="1"/>
    <row r="3" s="121" customFormat="1" ht="15" customHeight="1">
      <c r="A3" s="122" t="s">
        <v>1400</v>
      </c>
    </row>
    <row r="4" spans="16:24" s="121" customFormat="1" ht="15" customHeight="1" thickBot="1">
      <c r="P4" s="46"/>
      <c r="X4" s="351" t="s">
        <v>283</v>
      </c>
    </row>
    <row r="5" spans="1:38" ht="28.5" customHeight="1" thickBot="1">
      <c r="A5" s="1497" t="s">
        <v>259</v>
      </c>
      <c r="B5" s="1485" t="s">
        <v>290</v>
      </c>
      <c r="C5" s="1486"/>
      <c r="D5" s="1487"/>
      <c r="E5" s="1482" t="s">
        <v>383</v>
      </c>
      <c r="F5" s="1483"/>
      <c r="G5" s="1483"/>
      <c r="H5" s="1483"/>
      <c r="I5" s="1483"/>
      <c r="J5" s="1483"/>
      <c r="K5" s="1483"/>
      <c r="L5" s="1483"/>
      <c r="M5" s="1483"/>
      <c r="N5" s="1483"/>
      <c r="O5" s="1483"/>
      <c r="P5" s="1483"/>
      <c r="Q5" s="1483"/>
      <c r="R5" s="1483"/>
      <c r="S5" s="1483"/>
      <c r="T5" s="1483"/>
      <c r="U5" s="1483"/>
      <c r="V5" s="1483"/>
      <c r="W5" s="1483"/>
      <c r="X5" s="1484"/>
      <c r="Y5" s="121"/>
      <c r="Z5" s="121"/>
      <c r="AA5" s="121"/>
      <c r="AB5" s="121"/>
      <c r="AC5" s="121"/>
      <c r="AD5" s="121"/>
      <c r="AE5" s="121"/>
      <c r="AF5" s="121"/>
      <c r="AG5" s="121"/>
      <c r="AH5" s="121"/>
      <c r="AI5" s="121"/>
      <c r="AJ5" s="32"/>
      <c r="AK5" s="12"/>
      <c r="AL5" s="12"/>
    </row>
    <row r="6" spans="1:40" ht="19.5" customHeight="1">
      <c r="A6" s="1498"/>
      <c r="B6" s="1488"/>
      <c r="C6" s="1489"/>
      <c r="D6" s="1490"/>
      <c r="E6" s="1494" t="s">
        <v>1401</v>
      </c>
      <c r="F6" s="1495"/>
      <c r="G6" s="1495"/>
      <c r="H6" s="1496"/>
      <c r="I6" s="1494" t="s">
        <v>377</v>
      </c>
      <c r="J6" s="1495"/>
      <c r="K6" s="1495"/>
      <c r="L6" s="1496"/>
      <c r="M6" s="1494" t="s">
        <v>371</v>
      </c>
      <c r="N6" s="1495"/>
      <c r="O6" s="1495"/>
      <c r="P6" s="1496"/>
      <c r="Q6" s="1478" t="s">
        <v>369</v>
      </c>
      <c r="R6" s="1479"/>
      <c r="S6" s="1478" t="s">
        <v>284</v>
      </c>
      <c r="T6" s="1479"/>
      <c r="U6" s="1478" t="s">
        <v>372</v>
      </c>
      <c r="V6" s="1479"/>
      <c r="W6" s="1510" t="s">
        <v>368</v>
      </c>
      <c r="X6" s="1511"/>
      <c r="Y6" s="121"/>
      <c r="Z6" s="121"/>
      <c r="AA6" s="121"/>
      <c r="AB6" s="121"/>
      <c r="AC6" s="121"/>
      <c r="AD6" s="121"/>
      <c r="AE6" s="121"/>
      <c r="AF6" s="121"/>
      <c r="AG6" s="121"/>
      <c r="AH6" s="121"/>
      <c r="AI6" s="121"/>
      <c r="AJ6" s="121"/>
      <c r="AK6" s="121"/>
      <c r="AL6" s="32"/>
      <c r="AM6" s="12"/>
      <c r="AN6" s="12"/>
    </row>
    <row r="7" spans="1:39" ht="19.5" customHeight="1">
      <c r="A7" s="1498"/>
      <c r="B7" s="1488"/>
      <c r="C7" s="1489"/>
      <c r="D7" s="1490"/>
      <c r="E7" s="1453" t="s">
        <v>370</v>
      </c>
      <c r="F7" s="1454"/>
      <c r="G7" s="1472" t="s">
        <v>376</v>
      </c>
      <c r="H7" s="1473"/>
      <c r="I7" s="1453" t="s">
        <v>873</v>
      </c>
      <c r="J7" s="1454"/>
      <c r="K7" s="1472" t="s">
        <v>378</v>
      </c>
      <c r="L7" s="1473"/>
      <c r="M7" s="1453" t="s">
        <v>689</v>
      </c>
      <c r="N7" s="1454"/>
      <c r="O7" s="1472" t="s">
        <v>380</v>
      </c>
      <c r="P7" s="1473"/>
      <c r="Q7" s="1480"/>
      <c r="R7" s="1481"/>
      <c r="S7" s="1480"/>
      <c r="T7" s="1481"/>
      <c r="U7" s="1480"/>
      <c r="V7" s="1481"/>
      <c r="W7" s="1512"/>
      <c r="X7" s="1513"/>
      <c r="Y7" s="121"/>
      <c r="Z7" s="121"/>
      <c r="AA7" s="121"/>
      <c r="AB7" s="121"/>
      <c r="AC7" s="121"/>
      <c r="AD7" s="121"/>
      <c r="AE7" s="121"/>
      <c r="AF7" s="121"/>
      <c r="AG7" s="121"/>
      <c r="AH7" s="121"/>
      <c r="AI7" s="121"/>
      <c r="AJ7" s="121"/>
      <c r="AK7" s="32"/>
      <c r="AL7" s="12"/>
      <c r="AM7" s="12"/>
    </row>
    <row r="8" spans="1:39" ht="19.5" customHeight="1" thickBot="1">
      <c r="A8" s="1498"/>
      <c r="B8" s="1488"/>
      <c r="C8" s="1489"/>
      <c r="D8" s="1490"/>
      <c r="E8" s="44" t="s">
        <v>289</v>
      </c>
      <c r="F8" s="119" t="s">
        <v>471</v>
      </c>
      <c r="G8" s="114" t="s">
        <v>289</v>
      </c>
      <c r="H8" s="116" t="s">
        <v>471</v>
      </c>
      <c r="I8" s="44" t="s">
        <v>289</v>
      </c>
      <c r="J8" s="114" t="s">
        <v>471</v>
      </c>
      <c r="K8" s="114" t="s">
        <v>289</v>
      </c>
      <c r="L8" s="116" t="s">
        <v>471</v>
      </c>
      <c r="M8" s="44" t="s">
        <v>289</v>
      </c>
      <c r="N8" s="114" t="s">
        <v>471</v>
      </c>
      <c r="O8" s="114" t="s">
        <v>289</v>
      </c>
      <c r="P8" s="116" t="s">
        <v>471</v>
      </c>
      <c r="Q8" s="44" t="s">
        <v>289</v>
      </c>
      <c r="R8" s="116" t="s">
        <v>471</v>
      </c>
      <c r="S8" s="44" t="s">
        <v>289</v>
      </c>
      <c r="T8" s="116" t="s">
        <v>471</v>
      </c>
      <c r="U8" s="44" t="s">
        <v>289</v>
      </c>
      <c r="V8" s="116" t="s">
        <v>471</v>
      </c>
      <c r="W8" s="348" t="s">
        <v>874</v>
      </c>
      <c r="X8" s="349" t="s">
        <v>471</v>
      </c>
      <c r="Y8" s="121"/>
      <c r="Z8" s="121"/>
      <c r="AA8" s="121"/>
      <c r="AB8" s="121"/>
      <c r="AC8" s="121"/>
      <c r="AD8" s="121"/>
      <c r="AE8" s="121"/>
      <c r="AF8" s="121"/>
      <c r="AG8" s="121"/>
      <c r="AH8" s="121"/>
      <c r="AI8" s="121"/>
      <c r="AJ8" s="121"/>
      <c r="AK8" s="32"/>
      <c r="AL8" s="12"/>
      <c r="AM8" s="12"/>
    </row>
    <row r="9" spans="1:39" s="29" customFormat="1" ht="18.75" customHeight="1" thickBot="1">
      <c r="A9" s="1499"/>
      <c r="B9" s="1491"/>
      <c r="C9" s="1492"/>
      <c r="D9" s="1493"/>
      <c r="E9" s="44">
        <v>1</v>
      </c>
      <c r="F9" s="119">
        <v>2</v>
      </c>
      <c r="G9" s="114">
        <v>3</v>
      </c>
      <c r="H9" s="116">
        <v>4</v>
      </c>
      <c r="I9" s="44">
        <v>5</v>
      </c>
      <c r="J9" s="114">
        <v>6</v>
      </c>
      <c r="K9" s="114">
        <v>7</v>
      </c>
      <c r="L9" s="116">
        <v>8</v>
      </c>
      <c r="M9" s="44">
        <v>9</v>
      </c>
      <c r="N9" s="114">
        <v>10</v>
      </c>
      <c r="O9" s="114">
        <v>11</v>
      </c>
      <c r="P9" s="116">
        <v>12</v>
      </c>
      <c r="Q9" s="44">
        <v>13</v>
      </c>
      <c r="R9" s="116">
        <v>14</v>
      </c>
      <c r="S9" s="44">
        <v>15</v>
      </c>
      <c r="T9" s="116">
        <v>16</v>
      </c>
      <c r="U9" s="44">
        <v>17</v>
      </c>
      <c r="V9" s="116">
        <v>18</v>
      </c>
      <c r="W9" s="348">
        <v>19</v>
      </c>
      <c r="X9" s="349">
        <v>20</v>
      </c>
      <c r="Y9" s="124"/>
      <c r="Z9" s="124"/>
      <c r="AA9" s="124"/>
      <c r="AB9" s="124"/>
      <c r="AC9" s="124"/>
      <c r="AD9" s="124"/>
      <c r="AE9" s="124"/>
      <c r="AF9" s="124"/>
      <c r="AG9" s="124"/>
      <c r="AH9" s="124"/>
      <c r="AI9" s="124"/>
      <c r="AJ9" s="124"/>
      <c r="AK9" s="266"/>
      <c r="AL9" s="28"/>
      <c r="AM9" s="28"/>
    </row>
    <row r="10" spans="1:33" ht="15" customHeight="1">
      <c r="A10" s="107">
        <v>1</v>
      </c>
      <c r="B10" s="1462" t="s">
        <v>379</v>
      </c>
      <c r="C10" s="1506" t="s">
        <v>367</v>
      </c>
      <c r="D10" s="1507"/>
      <c r="E10" s="622">
        <v>30565</v>
      </c>
      <c r="F10" s="625">
        <v>891</v>
      </c>
      <c r="G10" s="623">
        <v>654</v>
      </c>
      <c r="H10" s="624"/>
      <c r="I10" s="622"/>
      <c r="J10" s="623"/>
      <c r="K10" s="623"/>
      <c r="L10" s="624"/>
      <c r="M10" s="622"/>
      <c r="N10" s="623"/>
      <c r="O10" s="623"/>
      <c r="P10" s="624"/>
      <c r="Q10" s="622"/>
      <c r="R10" s="624"/>
      <c r="S10" s="622">
        <v>24</v>
      </c>
      <c r="T10" s="624"/>
      <c r="U10" s="1263">
        <v>260</v>
      </c>
      <c r="V10" s="1264"/>
      <c r="W10" s="1265">
        <f aca="true" t="shared" si="0" ref="W10:X12">E10+G10+I10+K10+M10+O10+Q10+S10+U10</f>
        <v>31503</v>
      </c>
      <c r="X10" s="1255">
        <f t="shared" si="0"/>
        <v>891</v>
      </c>
      <c r="Y10" s="1190"/>
      <c r="Z10" s="1190"/>
      <c r="AA10" s="121"/>
      <c r="AB10" s="121"/>
      <c r="AC10" s="121"/>
      <c r="AD10" s="121"/>
      <c r="AE10" s="32"/>
      <c r="AF10" s="12"/>
      <c r="AG10" s="12"/>
    </row>
    <row r="11" spans="1:33" ht="15" customHeight="1">
      <c r="A11" s="107">
        <v>2</v>
      </c>
      <c r="B11" s="1474"/>
      <c r="C11" s="1516" t="s">
        <v>292</v>
      </c>
      <c r="D11" s="1517"/>
      <c r="E11" s="626"/>
      <c r="F11" s="629"/>
      <c r="G11" s="562">
        <v>376</v>
      </c>
      <c r="H11" s="628"/>
      <c r="I11" s="626">
        <v>2340</v>
      </c>
      <c r="J11" s="562">
        <v>512</v>
      </c>
      <c r="K11" s="562"/>
      <c r="L11" s="628"/>
      <c r="M11" s="626"/>
      <c r="N11" s="562"/>
      <c r="O11" s="562"/>
      <c r="P11" s="628"/>
      <c r="Q11" s="626"/>
      <c r="R11" s="628"/>
      <c r="S11" s="626"/>
      <c r="T11" s="628"/>
      <c r="U11" s="1266"/>
      <c r="V11" s="1267"/>
      <c r="W11" s="1268">
        <f t="shared" si="0"/>
        <v>2716</v>
      </c>
      <c r="X11" s="1269">
        <f t="shared" si="0"/>
        <v>512</v>
      </c>
      <c r="Y11" s="1190"/>
      <c r="Z11" s="1190"/>
      <c r="AA11" s="121"/>
      <c r="AB11" s="121"/>
      <c r="AC11" s="121"/>
      <c r="AD11" s="121"/>
      <c r="AE11" s="32"/>
      <c r="AF11" s="12"/>
      <c r="AG11" s="12"/>
    </row>
    <row r="12" spans="1:33" ht="15" customHeight="1">
      <c r="A12" s="109">
        <v>3</v>
      </c>
      <c r="B12" s="1474"/>
      <c r="C12" s="1508" t="s">
        <v>263</v>
      </c>
      <c r="D12" s="1509"/>
      <c r="E12" s="626">
        <v>31995</v>
      </c>
      <c r="F12" s="629">
        <v>3753</v>
      </c>
      <c r="G12" s="562">
        <v>827</v>
      </c>
      <c r="H12" s="628">
        <v>216</v>
      </c>
      <c r="I12" s="626">
        <v>181</v>
      </c>
      <c r="J12" s="562">
        <v>269</v>
      </c>
      <c r="K12" s="562"/>
      <c r="L12" s="628"/>
      <c r="M12" s="626">
        <v>2609</v>
      </c>
      <c r="N12" s="562"/>
      <c r="O12" s="562"/>
      <c r="P12" s="628"/>
      <c r="Q12" s="626"/>
      <c r="R12" s="628"/>
      <c r="S12" s="626">
        <v>21</v>
      </c>
      <c r="T12" s="628">
        <v>28</v>
      </c>
      <c r="U12" s="1266">
        <v>182</v>
      </c>
      <c r="V12" s="1267">
        <v>1582</v>
      </c>
      <c r="W12" s="1268">
        <f t="shared" si="0"/>
        <v>35815</v>
      </c>
      <c r="X12" s="1269">
        <f t="shared" si="0"/>
        <v>5848</v>
      </c>
      <c r="Y12" s="1190"/>
      <c r="Z12" s="1190"/>
      <c r="AA12" s="121"/>
      <c r="AB12" s="121"/>
      <c r="AC12" s="121"/>
      <c r="AD12" s="121"/>
      <c r="AE12" s="32"/>
      <c r="AF12" s="12"/>
      <c r="AG12" s="12"/>
    </row>
    <row r="13" spans="1:33" ht="15" customHeight="1">
      <c r="A13" s="109">
        <v>4</v>
      </c>
      <c r="B13" s="1518" t="s">
        <v>291</v>
      </c>
      <c r="C13" s="1519"/>
      <c r="D13" s="1520"/>
      <c r="E13" s="626"/>
      <c r="F13" s="629"/>
      <c r="G13" s="562"/>
      <c r="H13" s="628"/>
      <c r="I13" s="626"/>
      <c r="J13" s="562"/>
      <c r="K13" s="562"/>
      <c r="L13" s="628"/>
      <c r="M13" s="626"/>
      <c r="N13" s="562"/>
      <c r="O13" s="562"/>
      <c r="P13" s="628"/>
      <c r="Q13" s="626"/>
      <c r="R13" s="628"/>
      <c r="S13" s="626"/>
      <c r="T13" s="628"/>
      <c r="U13" s="1266"/>
      <c r="V13" s="1267"/>
      <c r="W13" s="1268"/>
      <c r="X13" s="1269"/>
      <c r="Y13" s="121"/>
      <c r="Z13" s="121"/>
      <c r="AA13" s="121"/>
      <c r="AB13" s="121"/>
      <c r="AC13" s="121"/>
      <c r="AD13" s="121"/>
      <c r="AE13" s="32"/>
      <c r="AF13" s="12"/>
      <c r="AG13" s="12"/>
    </row>
    <row r="14" spans="1:31" ht="15" customHeight="1" thickBot="1">
      <c r="A14" s="111">
        <v>5</v>
      </c>
      <c r="B14" s="1475" t="s">
        <v>374</v>
      </c>
      <c r="C14" s="1476"/>
      <c r="D14" s="1477"/>
      <c r="E14" s="639"/>
      <c r="F14" s="1270"/>
      <c r="G14" s="640"/>
      <c r="H14" s="641"/>
      <c r="I14" s="639"/>
      <c r="J14" s="640"/>
      <c r="K14" s="640"/>
      <c r="L14" s="641"/>
      <c r="M14" s="639"/>
      <c r="N14" s="640"/>
      <c r="O14" s="640"/>
      <c r="P14" s="641"/>
      <c r="Q14" s="1271"/>
      <c r="R14" s="1272"/>
      <c r="S14" s="1273"/>
      <c r="T14" s="1274"/>
      <c r="U14" s="1275"/>
      <c r="V14" s="1272"/>
      <c r="W14" s="1276"/>
      <c r="X14" s="1277"/>
      <c r="Y14" s="121"/>
      <c r="Z14" s="121"/>
      <c r="AA14" s="121"/>
      <c r="AB14" s="121"/>
      <c r="AC14" s="32"/>
      <c r="AD14" s="12"/>
      <c r="AE14" s="12"/>
    </row>
    <row r="15" spans="1:31" s="45" customFormat="1" ht="15" customHeight="1" thickBot="1">
      <c r="A15" s="112">
        <v>6</v>
      </c>
      <c r="B15" s="1464" t="s">
        <v>368</v>
      </c>
      <c r="C15" s="1465"/>
      <c r="D15" s="1466"/>
      <c r="E15" s="642">
        <f>SUM(E10:E14)</f>
        <v>62560</v>
      </c>
      <c r="F15" s="1278">
        <f aca="true" t="shared" si="1" ref="F15:X15">SUM(F10:F14)</f>
        <v>4644</v>
      </c>
      <c r="G15" s="643">
        <f t="shared" si="1"/>
        <v>1857</v>
      </c>
      <c r="H15" s="644">
        <f t="shared" si="1"/>
        <v>216</v>
      </c>
      <c r="I15" s="642">
        <f t="shared" si="1"/>
        <v>2521</v>
      </c>
      <c r="J15" s="643">
        <f t="shared" si="1"/>
        <v>781</v>
      </c>
      <c r="K15" s="643">
        <f t="shared" si="1"/>
        <v>0</v>
      </c>
      <c r="L15" s="644">
        <f t="shared" si="1"/>
        <v>0</v>
      </c>
      <c r="M15" s="642">
        <f t="shared" si="1"/>
        <v>2609</v>
      </c>
      <c r="N15" s="643">
        <f t="shared" si="1"/>
        <v>0</v>
      </c>
      <c r="O15" s="643">
        <f t="shared" si="1"/>
        <v>0</v>
      </c>
      <c r="P15" s="644">
        <f t="shared" si="1"/>
        <v>0</v>
      </c>
      <c r="Q15" s="1279">
        <f t="shared" si="1"/>
        <v>0</v>
      </c>
      <c r="R15" s="1280">
        <f t="shared" si="1"/>
        <v>0</v>
      </c>
      <c r="S15" s="1281">
        <f t="shared" si="1"/>
        <v>45</v>
      </c>
      <c r="T15" s="1282">
        <f t="shared" si="1"/>
        <v>28</v>
      </c>
      <c r="U15" s="1283">
        <f t="shared" si="1"/>
        <v>442</v>
      </c>
      <c r="V15" s="1280">
        <f t="shared" si="1"/>
        <v>1582</v>
      </c>
      <c r="W15" s="1284">
        <f t="shared" si="1"/>
        <v>70034</v>
      </c>
      <c r="X15" s="1285">
        <f t="shared" si="1"/>
        <v>7251</v>
      </c>
      <c r="Y15" s="1191"/>
      <c r="Z15" s="1191"/>
      <c r="AA15" s="123"/>
      <c r="AB15" s="123"/>
      <c r="AC15" s="110"/>
      <c r="AD15" s="25"/>
      <c r="AE15" s="25"/>
    </row>
    <row r="16" s="121" customFormat="1" ht="15" customHeight="1"/>
    <row r="17" spans="1:25" ht="14.25" customHeight="1">
      <c r="A17" s="122" t="s">
        <v>1402</v>
      </c>
      <c r="B17" s="108"/>
      <c r="C17" s="108"/>
      <c r="D17" s="108"/>
      <c r="E17" s="108"/>
      <c r="F17" s="108"/>
      <c r="G17" s="108"/>
      <c r="H17" s="108"/>
      <c r="I17" s="108"/>
      <c r="J17" s="108"/>
      <c r="K17" s="108"/>
      <c r="L17" s="108"/>
      <c r="M17" s="108"/>
      <c r="N17" s="108"/>
      <c r="O17" s="108"/>
      <c r="P17" s="108"/>
      <c r="Q17" s="108"/>
      <c r="R17" s="108"/>
      <c r="S17" s="108"/>
      <c r="T17" s="12"/>
      <c r="U17" s="12"/>
      <c r="V17" s="12"/>
      <c r="Y17" s="1192"/>
    </row>
    <row r="18" spans="1:25" ht="14.25" customHeight="1" thickBot="1">
      <c r="A18" s="122"/>
      <c r="B18" s="108"/>
      <c r="C18" s="108"/>
      <c r="D18" s="108"/>
      <c r="E18" s="108"/>
      <c r="F18" s="108"/>
      <c r="G18" s="108"/>
      <c r="H18" s="108"/>
      <c r="I18" s="108"/>
      <c r="J18" s="108"/>
      <c r="K18" s="108"/>
      <c r="L18" s="108"/>
      <c r="M18" s="350" t="s">
        <v>283</v>
      </c>
      <c r="N18" s="121"/>
      <c r="O18" s="121"/>
      <c r="P18" s="121"/>
      <c r="Q18" s="121"/>
      <c r="R18" s="121"/>
      <c r="S18" s="121"/>
      <c r="T18" s="121"/>
      <c r="U18" s="12"/>
      <c r="V18" s="12"/>
      <c r="Y18" s="1192"/>
    </row>
    <row r="19" spans="1:25" ht="28.5" customHeight="1">
      <c r="A19" s="1503" t="s">
        <v>259</v>
      </c>
      <c r="B19" s="1500" t="s">
        <v>290</v>
      </c>
      <c r="C19" s="1500"/>
      <c r="D19" s="1500"/>
      <c r="E19" s="1463" t="s">
        <v>1403</v>
      </c>
      <c r="F19" s="1457"/>
      <c r="G19" s="1458"/>
      <c r="H19" s="1494" t="s">
        <v>382</v>
      </c>
      <c r="I19" s="1495"/>
      <c r="J19" s="1496"/>
      <c r="K19" s="1457" t="s">
        <v>368</v>
      </c>
      <c r="L19" s="1457"/>
      <c r="M19" s="1458"/>
      <c r="N19" s="121"/>
      <c r="O19" s="121"/>
      <c r="P19" s="121"/>
      <c r="Q19" s="121"/>
      <c r="R19" s="121"/>
      <c r="S19" s="121"/>
      <c r="T19" s="121"/>
      <c r="U19" s="12"/>
      <c r="V19" s="12"/>
      <c r="Y19" s="1192"/>
    </row>
    <row r="20" spans="1:31" ht="44.25" customHeight="1">
      <c r="A20" s="1504"/>
      <c r="B20" s="1501"/>
      <c r="C20" s="1501"/>
      <c r="D20" s="1501"/>
      <c r="E20" s="743" t="s">
        <v>875</v>
      </c>
      <c r="F20" s="744" t="s">
        <v>381</v>
      </c>
      <c r="G20" s="745" t="s">
        <v>703</v>
      </c>
      <c r="H20" s="743" t="s">
        <v>373</v>
      </c>
      <c r="I20" s="744" t="s">
        <v>381</v>
      </c>
      <c r="J20" s="745" t="s">
        <v>703</v>
      </c>
      <c r="K20" s="1133" t="s">
        <v>373</v>
      </c>
      <c r="L20" s="746" t="s">
        <v>381</v>
      </c>
      <c r="M20" s="745" t="s">
        <v>703</v>
      </c>
      <c r="N20" s="121"/>
      <c r="O20" s="121"/>
      <c r="P20" s="121"/>
      <c r="Q20" s="121"/>
      <c r="R20" s="121"/>
      <c r="S20" s="121"/>
      <c r="T20" s="121"/>
      <c r="U20" s="121"/>
      <c r="V20" s="121"/>
      <c r="W20" s="121"/>
      <c r="X20" s="121"/>
      <c r="Y20" s="121"/>
      <c r="Z20" s="121"/>
      <c r="AA20" s="121"/>
      <c r="AB20" s="121"/>
      <c r="AC20" s="121"/>
      <c r="AD20" s="121"/>
      <c r="AE20" s="121"/>
    </row>
    <row r="21" spans="1:31" s="29" customFormat="1" ht="25.5" customHeight="1" thickBot="1">
      <c r="A21" s="1505"/>
      <c r="B21" s="1502"/>
      <c r="C21" s="1502"/>
      <c r="D21" s="1502"/>
      <c r="E21" s="44">
        <v>1</v>
      </c>
      <c r="F21" s="114">
        <v>2</v>
      </c>
      <c r="G21" s="116" t="s">
        <v>702</v>
      </c>
      <c r="H21" s="44">
        <v>4</v>
      </c>
      <c r="I21" s="114">
        <v>5</v>
      </c>
      <c r="J21" s="116" t="s">
        <v>704</v>
      </c>
      <c r="K21" s="119">
        <v>7</v>
      </c>
      <c r="L21" s="115">
        <v>8</v>
      </c>
      <c r="M21" s="116" t="s">
        <v>705</v>
      </c>
      <c r="N21" s="124"/>
      <c r="O21" s="121"/>
      <c r="P21" s="121"/>
      <c r="Q21" s="121"/>
      <c r="R21" s="121"/>
      <c r="S21" s="124"/>
      <c r="T21" s="124"/>
      <c r="U21" s="124"/>
      <c r="V21" s="124"/>
      <c r="W21" s="124"/>
      <c r="X21" s="124"/>
      <c r="Y21" s="124"/>
      <c r="Z21" s="124"/>
      <c r="AA21" s="124"/>
      <c r="AB21" s="124"/>
      <c r="AC21" s="124"/>
      <c r="AD21" s="124"/>
      <c r="AE21" s="124"/>
    </row>
    <row r="22" spans="1:31" ht="13.5" customHeight="1">
      <c r="A22" s="1135">
        <v>1</v>
      </c>
      <c r="B22" s="1460" t="s">
        <v>375</v>
      </c>
      <c r="C22" s="1514" t="s">
        <v>876</v>
      </c>
      <c r="D22" s="113" t="s">
        <v>706</v>
      </c>
      <c r="E22" s="622"/>
      <c r="F22" s="623"/>
      <c r="G22" s="1293">
        <f aca="true" t="shared" si="2" ref="G22:G33">_xlfn.IFERROR(F22/E22/12*1000,0)</f>
        <v>0</v>
      </c>
      <c r="H22" s="622"/>
      <c r="I22" s="623"/>
      <c r="J22" s="1293">
        <f aca="true" t="shared" si="3" ref="J22:J33">_xlfn.IFERROR(I22/H22/12*1000,0)</f>
        <v>0</v>
      </c>
      <c r="K22" s="625">
        <f>E22+H22</f>
        <v>0</v>
      </c>
      <c r="L22" s="623">
        <f>F22+I22</f>
        <v>0</v>
      </c>
      <c r="M22" s="1293">
        <f aca="true" t="shared" si="4" ref="M22:M33">_xlfn.IFERROR(L22/K22/12*1000,0)</f>
        <v>0</v>
      </c>
      <c r="N22" s="121"/>
      <c r="O22" s="121"/>
      <c r="P22" s="121"/>
      <c r="Q22" s="121"/>
      <c r="R22" s="121"/>
      <c r="S22" s="121"/>
      <c r="T22" s="121"/>
      <c r="U22" s="121"/>
      <c r="V22" s="121"/>
      <c r="W22" s="121"/>
      <c r="X22" s="121"/>
      <c r="Y22" s="121"/>
      <c r="Z22" s="121"/>
      <c r="AA22" s="121"/>
      <c r="AB22" s="121"/>
      <c r="AC22" s="121"/>
      <c r="AD22" s="121"/>
      <c r="AE22" s="121"/>
    </row>
    <row r="23" spans="1:31" ht="13.5" customHeight="1">
      <c r="A23" s="1135">
        <v>2</v>
      </c>
      <c r="B23" s="1461"/>
      <c r="C23" s="1514"/>
      <c r="D23" s="113" t="s">
        <v>362</v>
      </c>
      <c r="E23" s="622">
        <v>8</v>
      </c>
      <c r="F23" s="623">
        <v>5120</v>
      </c>
      <c r="G23" s="1293">
        <f t="shared" si="2"/>
        <v>53333.333333333336</v>
      </c>
      <c r="H23" s="622"/>
      <c r="I23" s="623">
        <v>5</v>
      </c>
      <c r="J23" s="1293">
        <f t="shared" si="3"/>
        <v>0</v>
      </c>
      <c r="K23" s="625">
        <f>E23+H23</f>
        <v>8</v>
      </c>
      <c r="L23" s="623">
        <f>F23+I23</f>
        <v>5125</v>
      </c>
      <c r="M23" s="1293">
        <f t="shared" si="4"/>
        <v>53385.416666666664</v>
      </c>
      <c r="N23" s="121"/>
      <c r="O23" s="121"/>
      <c r="P23" s="121"/>
      <c r="Q23" s="121"/>
      <c r="R23" s="121"/>
      <c r="S23" s="121"/>
      <c r="T23" s="121"/>
      <c r="U23" s="121"/>
      <c r="V23" s="121"/>
      <c r="W23" s="121"/>
      <c r="X23" s="121"/>
      <c r="Y23" s="121"/>
      <c r="Z23" s="121"/>
      <c r="AA23" s="121"/>
      <c r="AB23" s="121"/>
      <c r="AC23" s="121"/>
      <c r="AD23" s="121"/>
      <c r="AE23" s="121"/>
    </row>
    <row r="24" spans="1:31" ht="14.25" customHeight="1">
      <c r="A24" s="53">
        <v>3</v>
      </c>
      <c r="B24" s="1461"/>
      <c r="C24" s="1514"/>
      <c r="D24" s="1134" t="s">
        <v>363</v>
      </c>
      <c r="E24" s="626">
        <v>15</v>
      </c>
      <c r="F24" s="627">
        <v>7637</v>
      </c>
      <c r="G24" s="1294">
        <f t="shared" si="2"/>
        <v>42427.777777777774</v>
      </c>
      <c r="H24" s="626"/>
      <c r="I24" s="562">
        <v>126</v>
      </c>
      <c r="J24" s="1294">
        <f t="shared" si="3"/>
        <v>0</v>
      </c>
      <c r="K24" s="629">
        <f aca="true" t="shared" si="5" ref="K24:L32">E24+H24</f>
        <v>15</v>
      </c>
      <c r="L24" s="562">
        <f t="shared" si="5"/>
        <v>7763</v>
      </c>
      <c r="M24" s="1294">
        <f t="shared" si="4"/>
        <v>43127.777777777774</v>
      </c>
      <c r="N24" s="121"/>
      <c r="O24" s="121"/>
      <c r="P24" s="121"/>
      <c r="Q24" s="121"/>
      <c r="R24" s="121"/>
      <c r="S24" s="121"/>
      <c r="T24" s="121"/>
      <c r="U24" s="121"/>
      <c r="V24" s="121"/>
      <c r="W24" s="121"/>
      <c r="X24" s="121"/>
      <c r="Y24" s="121"/>
      <c r="Z24" s="121"/>
      <c r="AA24" s="121"/>
      <c r="AB24" s="121"/>
      <c r="AC24" s="121"/>
      <c r="AD24" s="121"/>
      <c r="AE24" s="121"/>
    </row>
    <row r="25" spans="1:31" ht="15" customHeight="1">
      <c r="A25" s="53">
        <v>4</v>
      </c>
      <c r="B25" s="1461"/>
      <c r="C25" s="1514"/>
      <c r="D25" s="1134" t="s">
        <v>364</v>
      </c>
      <c r="E25" s="630">
        <v>34</v>
      </c>
      <c r="F25" s="562">
        <v>14345</v>
      </c>
      <c r="G25" s="1294">
        <f t="shared" si="2"/>
        <v>35159.3137254902</v>
      </c>
      <c r="H25" s="626"/>
      <c r="I25" s="562">
        <v>147</v>
      </c>
      <c r="J25" s="1294">
        <f t="shared" si="3"/>
        <v>0</v>
      </c>
      <c r="K25" s="629">
        <f t="shared" si="5"/>
        <v>34</v>
      </c>
      <c r="L25" s="562">
        <f t="shared" si="5"/>
        <v>14492</v>
      </c>
      <c r="M25" s="1294">
        <f t="shared" si="4"/>
        <v>35519.60784313726</v>
      </c>
      <c r="N25" s="121"/>
      <c r="O25" s="121"/>
      <c r="P25" s="121"/>
      <c r="Q25" s="121"/>
      <c r="R25" s="121"/>
      <c r="S25" s="121"/>
      <c r="T25" s="121"/>
      <c r="U25" s="121"/>
      <c r="V25" s="121"/>
      <c r="W25" s="121"/>
      <c r="X25" s="121"/>
      <c r="Y25" s="121"/>
      <c r="Z25" s="121"/>
      <c r="AA25" s="121"/>
      <c r="AB25" s="121"/>
      <c r="AC25" s="121"/>
      <c r="AD25" s="121"/>
      <c r="AE25" s="121"/>
    </row>
    <row r="26" spans="1:31" ht="15" customHeight="1">
      <c r="A26" s="53">
        <v>5</v>
      </c>
      <c r="B26" s="1461"/>
      <c r="C26" s="1514"/>
      <c r="D26" s="1134" t="s">
        <v>365</v>
      </c>
      <c r="E26" s="630">
        <v>12</v>
      </c>
      <c r="F26" s="562">
        <v>4016</v>
      </c>
      <c r="G26" s="1294">
        <f t="shared" si="2"/>
        <v>27888.88888888889</v>
      </c>
      <c r="H26" s="626"/>
      <c r="I26" s="562">
        <v>7</v>
      </c>
      <c r="J26" s="1294">
        <f t="shared" si="3"/>
        <v>0</v>
      </c>
      <c r="K26" s="629">
        <f t="shared" si="5"/>
        <v>12</v>
      </c>
      <c r="L26" s="562">
        <f t="shared" si="5"/>
        <v>4023</v>
      </c>
      <c r="M26" s="1294">
        <f t="shared" si="4"/>
        <v>27937.5</v>
      </c>
      <c r="N26" s="121"/>
      <c r="O26" s="121"/>
      <c r="P26" s="121"/>
      <c r="Q26" s="121"/>
      <c r="R26" s="121"/>
      <c r="S26" s="121"/>
      <c r="T26" s="121"/>
      <c r="U26" s="121"/>
      <c r="V26" s="121"/>
      <c r="W26" s="121"/>
      <c r="X26" s="121"/>
      <c r="Y26" s="121"/>
      <c r="Z26" s="121"/>
      <c r="AA26" s="121"/>
      <c r="AB26" s="121"/>
      <c r="AC26" s="121"/>
      <c r="AD26" s="121"/>
      <c r="AE26" s="121"/>
    </row>
    <row r="27" spans="1:31" ht="15" customHeight="1">
      <c r="A27" s="53">
        <v>6</v>
      </c>
      <c r="B27" s="1461"/>
      <c r="C27" s="1514"/>
      <c r="D27" s="1134" t="s">
        <v>366</v>
      </c>
      <c r="E27" s="630"/>
      <c r="F27" s="562"/>
      <c r="G27" s="1294">
        <f t="shared" si="2"/>
        <v>0</v>
      </c>
      <c r="H27" s="626"/>
      <c r="I27" s="562"/>
      <c r="J27" s="1294">
        <f t="shared" si="3"/>
        <v>0</v>
      </c>
      <c r="K27" s="629">
        <f t="shared" si="5"/>
        <v>0</v>
      </c>
      <c r="L27" s="562">
        <f t="shared" si="5"/>
        <v>0</v>
      </c>
      <c r="M27" s="1294">
        <f t="shared" si="4"/>
        <v>0</v>
      </c>
      <c r="N27" s="121"/>
      <c r="O27" s="121"/>
      <c r="P27" s="121"/>
      <c r="Q27" s="121"/>
      <c r="R27" s="121"/>
      <c r="S27" s="121"/>
      <c r="T27" s="121"/>
      <c r="U27" s="121"/>
      <c r="V27" s="121"/>
      <c r="W27" s="121"/>
      <c r="X27" s="121"/>
      <c r="Y27" s="121"/>
      <c r="Z27" s="121"/>
      <c r="AA27" s="121"/>
      <c r="AB27" s="121"/>
      <c r="AC27" s="121"/>
      <c r="AD27" s="121"/>
      <c r="AE27" s="121"/>
    </row>
    <row r="28" spans="1:31" ht="15" customHeight="1">
      <c r="A28" s="53">
        <v>7</v>
      </c>
      <c r="B28" s="1461"/>
      <c r="C28" s="1515"/>
      <c r="D28" s="1134" t="s">
        <v>368</v>
      </c>
      <c r="E28" s="630">
        <v>69</v>
      </c>
      <c r="F28" s="562">
        <v>31118</v>
      </c>
      <c r="G28" s="1294">
        <f t="shared" si="2"/>
        <v>37582.12560386473</v>
      </c>
      <c r="H28" s="626"/>
      <c r="I28" s="562">
        <v>285</v>
      </c>
      <c r="J28" s="1294">
        <f t="shared" si="3"/>
        <v>0</v>
      </c>
      <c r="K28" s="629">
        <f t="shared" si="5"/>
        <v>69</v>
      </c>
      <c r="L28" s="562">
        <f t="shared" si="5"/>
        <v>31403</v>
      </c>
      <c r="M28" s="1294">
        <f t="shared" si="4"/>
        <v>37926.32850241546</v>
      </c>
      <c r="N28" s="121"/>
      <c r="O28" s="121"/>
      <c r="P28" s="121"/>
      <c r="Q28" s="121"/>
      <c r="R28" s="121"/>
      <c r="S28" s="121"/>
      <c r="T28" s="121"/>
      <c r="U28" s="121"/>
      <c r="V28" s="121"/>
      <c r="W28" s="121"/>
      <c r="X28" s="121"/>
      <c r="Y28" s="121"/>
      <c r="Z28" s="121"/>
      <c r="AA28" s="121"/>
      <c r="AB28" s="121"/>
      <c r="AC28" s="121"/>
      <c r="AD28" s="121"/>
      <c r="AE28" s="121"/>
    </row>
    <row r="29" spans="1:31" ht="15" customHeight="1">
      <c r="A29" s="53">
        <v>8</v>
      </c>
      <c r="B29" s="1461"/>
      <c r="C29" s="1469" t="s">
        <v>877</v>
      </c>
      <c r="D29" s="1470"/>
      <c r="E29" s="630">
        <v>1</v>
      </c>
      <c r="F29" s="562">
        <v>460</v>
      </c>
      <c r="G29" s="1294">
        <f t="shared" si="2"/>
        <v>38333.333333333336</v>
      </c>
      <c r="H29" s="626">
        <v>7</v>
      </c>
      <c r="I29" s="562">
        <v>2341</v>
      </c>
      <c r="J29" s="1294">
        <f t="shared" si="3"/>
        <v>27869.047619047622</v>
      </c>
      <c r="K29" s="629">
        <f t="shared" si="5"/>
        <v>8</v>
      </c>
      <c r="L29" s="562">
        <f t="shared" si="5"/>
        <v>2801</v>
      </c>
      <c r="M29" s="1294">
        <f t="shared" si="4"/>
        <v>29177.083333333332</v>
      </c>
      <c r="N29" s="121"/>
      <c r="O29" s="121"/>
      <c r="P29" s="121"/>
      <c r="Q29" s="121"/>
      <c r="R29" s="121"/>
      <c r="S29" s="121"/>
      <c r="T29" s="121"/>
      <c r="U29" s="121"/>
      <c r="V29" s="121"/>
      <c r="W29" s="121"/>
      <c r="X29" s="121"/>
      <c r="Y29" s="121"/>
      <c r="Z29" s="121"/>
      <c r="AA29" s="121"/>
      <c r="AB29" s="121"/>
      <c r="AC29" s="121"/>
      <c r="AD29" s="121"/>
      <c r="AE29" s="121"/>
    </row>
    <row r="30" spans="1:31" ht="15" customHeight="1">
      <c r="A30" s="53">
        <v>9</v>
      </c>
      <c r="B30" s="1462"/>
      <c r="C30" s="1467" t="s">
        <v>878</v>
      </c>
      <c r="D30" s="1468"/>
      <c r="E30" s="630">
        <v>67</v>
      </c>
      <c r="F30" s="562">
        <v>32838</v>
      </c>
      <c r="G30" s="1294">
        <f t="shared" si="2"/>
        <v>40843.28358208955</v>
      </c>
      <c r="H30" s="626">
        <v>5</v>
      </c>
      <c r="I30" s="562">
        <v>2992</v>
      </c>
      <c r="J30" s="1294">
        <f t="shared" si="3"/>
        <v>49866.666666666664</v>
      </c>
      <c r="K30" s="629">
        <f t="shared" si="5"/>
        <v>72</v>
      </c>
      <c r="L30" s="562">
        <f t="shared" si="5"/>
        <v>35830</v>
      </c>
      <c r="M30" s="1294">
        <f t="shared" si="4"/>
        <v>41469.90740740741</v>
      </c>
      <c r="N30" s="121"/>
      <c r="O30" s="121"/>
      <c r="P30" s="121"/>
      <c r="Q30" s="121"/>
      <c r="R30" s="121"/>
      <c r="S30" s="121"/>
      <c r="T30" s="121"/>
      <c r="U30" s="121"/>
      <c r="V30" s="121"/>
      <c r="W30" s="121"/>
      <c r="X30" s="121"/>
      <c r="Y30" s="121"/>
      <c r="Z30" s="121"/>
      <c r="AA30" s="121"/>
      <c r="AB30" s="121"/>
      <c r="AC30" s="121"/>
      <c r="AD30" s="121"/>
      <c r="AE30" s="121"/>
    </row>
    <row r="31" spans="1:31" ht="15" customHeight="1">
      <c r="A31" s="53">
        <v>10</v>
      </c>
      <c r="B31" s="1456" t="s">
        <v>291</v>
      </c>
      <c r="C31" s="1456"/>
      <c r="D31" s="1456"/>
      <c r="E31" s="630"/>
      <c r="F31" s="562"/>
      <c r="G31" s="1294">
        <f t="shared" si="2"/>
        <v>0</v>
      </c>
      <c r="H31" s="626"/>
      <c r="I31" s="562"/>
      <c r="J31" s="1294">
        <f t="shared" si="3"/>
        <v>0</v>
      </c>
      <c r="K31" s="629">
        <f t="shared" si="5"/>
        <v>0</v>
      </c>
      <c r="L31" s="562">
        <f t="shared" si="5"/>
        <v>0</v>
      </c>
      <c r="M31" s="1294">
        <f t="shared" si="4"/>
        <v>0</v>
      </c>
      <c r="N31" s="121"/>
      <c r="O31" s="121"/>
      <c r="P31" s="121"/>
      <c r="Q31" s="121"/>
      <c r="R31" s="121"/>
      <c r="S31" s="121"/>
      <c r="T31" s="121"/>
      <c r="U31" s="121"/>
      <c r="V31" s="121"/>
      <c r="W31" s="121"/>
      <c r="X31" s="121"/>
      <c r="Y31" s="121"/>
      <c r="Z31" s="121"/>
      <c r="AA31" s="121"/>
      <c r="AB31" s="121"/>
      <c r="AC31" s="121"/>
      <c r="AD31" s="121"/>
      <c r="AE31" s="121"/>
    </row>
    <row r="32" spans="1:31" ht="15" customHeight="1" thickBot="1">
      <c r="A32" s="118">
        <v>11</v>
      </c>
      <c r="B32" s="1459" t="s">
        <v>374</v>
      </c>
      <c r="C32" s="1459"/>
      <c r="D32" s="1459"/>
      <c r="E32" s="631"/>
      <c r="F32" s="632"/>
      <c r="G32" s="1295">
        <f t="shared" si="2"/>
        <v>0</v>
      </c>
      <c r="H32" s="633"/>
      <c r="I32" s="632"/>
      <c r="J32" s="1295">
        <f t="shared" si="3"/>
        <v>0</v>
      </c>
      <c r="K32" s="634">
        <f t="shared" si="5"/>
        <v>0</v>
      </c>
      <c r="L32" s="632">
        <f t="shared" si="5"/>
        <v>0</v>
      </c>
      <c r="M32" s="1295">
        <f t="shared" si="4"/>
        <v>0</v>
      </c>
      <c r="N32" s="121"/>
      <c r="O32" s="121"/>
      <c r="P32" s="121"/>
      <c r="Q32" s="121"/>
      <c r="R32" s="121"/>
      <c r="S32" s="121"/>
      <c r="T32" s="121"/>
      <c r="U32" s="121"/>
      <c r="V32" s="121"/>
      <c r="W32" s="121"/>
      <c r="X32" s="121"/>
      <c r="Y32" s="121"/>
      <c r="Z32" s="121"/>
      <c r="AA32" s="121"/>
      <c r="AB32" s="121"/>
      <c r="AC32" s="121"/>
      <c r="AD32" s="121"/>
      <c r="AE32" s="121"/>
    </row>
    <row r="33" spans="1:31" s="45" customFormat="1" ht="15" customHeight="1" thickBot="1">
      <c r="A33" s="117">
        <v>12</v>
      </c>
      <c r="B33" s="1455" t="s">
        <v>368</v>
      </c>
      <c r="C33" s="1455"/>
      <c r="D33" s="1455"/>
      <c r="E33" s="635">
        <f>E28+E29+E30+E31+E32</f>
        <v>137</v>
      </c>
      <c r="F33" s="636">
        <f aca="true" t="shared" si="6" ref="F33:L33">F28+F29+F30+F31+F32</f>
        <v>64416</v>
      </c>
      <c r="G33" s="1296">
        <f t="shared" si="2"/>
        <v>39182.48175182482</v>
      </c>
      <c r="H33" s="637">
        <f t="shared" si="6"/>
        <v>12</v>
      </c>
      <c r="I33" s="636">
        <f t="shared" si="6"/>
        <v>5618</v>
      </c>
      <c r="J33" s="1296">
        <f t="shared" si="3"/>
        <v>39013.88888888889</v>
      </c>
      <c r="K33" s="638">
        <f t="shared" si="6"/>
        <v>149</v>
      </c>
      <c r="L33" s="636">
        <f t="shared" si="6"/>
        <v>70034</v>
      </c>
      <c r="M33" s="1296">
        <f t="shared" si="4"/>
        <v>39168.90380313199</v>
      </c>
      <c r="N33" s="121"/>
      <c r="O33" s="1190"/>
      <c r="P33" s="121"/>
      <c r="Q33" s="121"/>
      <c r="R33" s="121"/>
      <c r="S33" s="121"/>
      <c r="T33" s="121"/>
      <c r="U33" s="123"/>
      <c r="V33" s="123"/>
      <c r="W33" s="123"/>
      <c r="X33" s="123"/>
      <c r="Y33" s="123"/>
      <c r="Z33" s="123"/>
      <c r="AA33" s="123"/>
      <c r="AB33" s="123"/>
      <c r="AC33" s="123"/>
      <c r="AD33" s="123"/>
      <c r="AE33" s="123"/>
    </row>
    <row r="34" s="121" customFormat="1" ht="15" customHeight="1"/>
    <row r="35" s="125" customFormat="1" ht="12.75" customHeight="1">
      <c r="A35" s="125" t="s">
        <v>384</v>
      </c>
    </row>
    <row r="36" spans="1:13" s="125" customFormat="1" ht="42" customHeight="1">
      <c r="A36" s="1374" t="s">
        <v>568</v>
      </c>
      <c r="B36" s="1384"/>
      <c r="C36" s="1384"/>
      <c r="D36" s="1384"/>
      <c r="E36" s="1384"/>
      <c r="F36" s="1384"/>
      <c r="G36" s="1384"/>
      <c r="H36" s="1384"/>
      <c r="I36" s="1384"/>
      <c r="J36" s="1384"/>
      <c r="K36" s="1384"/>
      <c r="L36" s="1384"/>
      <c r="M36" s="1384"/>
    </row>
    <row r="37" spans="1:13" s="125" customFormat="1" ht="15.75" customHeight="1">
      <c r="A37" s="1374" t="s">
        <v>541</v>
      </c>
      <c r="B37" s="1384"/>
      <c r="C37" s="1384"/>
      <c r="D37" s="1384"/>
      <c r="E37" s="1384"/>
      <c r="F37" s="1384"/>
      <c r="G37" s="1384"/>
      <c r="H37" s="1384"/>
      <c r="I37" s="1384"/>
      <c r="J37" s="1384"/>
      <c r="K37" s="1384"/>
      <c r="L37" s="1384"/>
      <c r="M37" s="1384"/>
    </row>
    <row r="38" spans="1:13" s="125" customFormat="1" ht="43.5" customHeight="1">
      <c r="A38" s="1374" t="s">
        <v>1404</v>
      </c>
      <c r="B38" s="1384"/>
      <c r="C38" s="1384"/>
      <c r="D38" s="1384"/>
      <c r="E38" s="1384"/>
      <c r="F38" s="1384"/>
      <c r="G38" s="1384"/>
      <c r="H38" s="1384"/>
      <c r="I38" s="1384"/>
      <c r="J38" s="1384"/>
      <c r="K38" s="1384"/>
      <c r="L38" s="1384"/>
      <c r="M38" s="1384"/>
    </row>
    <row r="39" spans="1:13" s="125" customFormat="1" ht="105.75" customHeight="1">
      <c r="A39" s="1374" t="s">
        <v>1405</v>
      </c>
      <c r="B39" s="1384"/>
      <c r="C39" s="1384"/>
      <c r="D39" s="1384"/>
      <c r="E39" s="1384"/>
      <c r="F39" s="1384"/>
      <c r="G39" s="1384"/>
      <c r="H39" s="1384"/>
      <c r="I39" s="1384"/>
      <c r="J39" s="1384"/>
      <c r="K39" s="1384"/>
      <c r="L39" s="1384"/>
      <c r="M39" s="1384"/>
    </row>
    <row r="40" spans="1:13" s="125" customFormat="1" ht="15.75" customHeight="1">
      <c r="A40" s="1374" t="s">
        <v>489</v>
      </c>
      <c r="B40" s="1384"/>
      <c r="C40" s="1384"/>
      <c r="D40" s="1384"/>
      <c r="E40" s="1384"/>
      <c r="F40" s="1384"/>
      <c r="G40" s="1384"/>
      <c r="H40" s="1384"/>
      <c r="I40" s="1384"/>
      <c r="J40" s="1384"/>
      <c r="K40" s="1384"/>
      <c r="L40" s="1384"/>
      <c r="M40" s="1384"/>
    </row>
    <row r="41" spans="1:13" s="125" customFormat="1" ht="29.25" customHeight="1">
      <c r="A41" s="1374" t="s">
        <v>1407</v>
      </c>
      <c r="B41" s="1384"/>
      <c r="C41" s="1384"/>
      <c r="D41" s="1384"/>
      <c r="E41" s="1384"/>
      <c r="F41" s="1384"/>
      <c r="G41" s="1384"/>
      <c r="H41" s="1384"/>
      <c r="I41" s="1384"/>
      <c r="J41" s="1384"/>
      <c r="K41" s="1384"/>
      <c r="L41" s="1384"/>
      <c r="M41" s="1384"/>
    </row>
    <row r="42" spans="1:13" s="125" customFormat="1" ht="16.5" customHeight="1">
      <c r="A42" s="1374" t="s">
        <v>710</v>
      </c>
      <c r="B42" s="1384"/>
      <c r="C42" s="1384"/>
      <c r="D42" s="1384"/>
      <c r="E42" s="1384"/>
      <c r="F42" s="1384"/>
      <c r="G42" s="1384"/>
      <c r="H42" s="1384"/>
      <c r="I42" s="1384"/>
      <c r="J42" s="1384"/>
      <c r="K42" s="1384"/>
      <c r="L42" s="1384"/>
      <c r="M42" s="1384"/>
    </row>
    <row r="43" spans="1:13" s="125" customFormat="1" ht="27" customHeight="1">
      <c r="A43" s="1374" t="s">
        <v>1408</v>
      </c>
      <c r="B43" s="1384"/>
      <c r="C43" s="1384"/>
      <c r="D43" s="1384"/>
      <c r="E43" s="1384"/>
      <c r="F43" s="1384"/>
      <c r="G43" s="1384"/>
      <c r="H43" s="1384"/>
      <c r="I43" s="1384"/>
      <c r="J43" s="1384"/>
      <c r="K43" s="1384"/>
      <c r="L43" s="1384"/>
      <c r="M43" s="1384"/>
    </row>
    <row r="44" s="121" customFormat="1" ht="15" customHeight="1"/>
    <row r="45" s="121" customFormat="1" ht="15">
      <c r="A45" s="121" t="s">
        <v>909</v>
      </c>
    </row>
    <row r="46" s="121" customFormat="1" ht="12.75" customHeight="1">
      <c r="A46" s="121" t="s">
        <v>1409</v>
      </c>
    </row>
    <row r="47" s="121" customFormat="1" ht="15.75" customHeight="1">
      <c r="A47" s="121" t="s">
        <v>1406</v>
      </c>
    </row>
    <row r="48" s="121" customFormat="1" ht="24.75" customHeight="1"/>
    <row r="49" s="121" customFormat="1" ht="24" customHeight="1"/>
    <row r="50" s="121" customFormat="1" ht="37.5" customHeight="1"/>
    <row r="51" s="121" customFormat="1" ht="15.75" customHeight="1"/>
    <row r="52" s="121" customFormat="1" ht="15.75" customHeight="1"/>
    <row r="53" s="121" customFormat="1" ht="15" customHeight="1"/>
    <row r="54" s="121" customFormat="1" ht="14.25" customHeight="1"/>
    <row r="55" s="121" customFormat="1" ht="16.5" customHeight="1"/>
    <row r="56" s="121" customFormat="1" ht="18.75" customHeight="1"/>
    <row r="57" spans="1:22" ht="12.75">
      <c r="A57" s="50"/>
      <c r="B57" s="54"/>
      <c r="C57" s="54"/>
      <c r="D57" s="54"/>
      <c r="E57" s="54"/>
      <c r="F57" s="54"/>
      <c r="G57" s="54"/>
      <c r="H57" s="54"/>
      <c r="I57" s="30"/>
      <c r="J57" s="30"/>
      <c r="K57" s="30"/>
      <c r="L57" s="30"/>
      <c r="M57" s="30"/>
      <c r="N57" s="30"/>
      <c r="O57" s="12"/>
      <c r="P57" s="12"/>
      <c r="Q57" s="12"/>
      <c r="R57" s="12"/>
      <c r="S57" s="12"/>
      <c r="T57" s="12"/>
      <c r="U57" s="12"/>
      <c r="V57" s="12"/>
    </row>
    <row r="58" spans="1:22" ht="15.75" customHeight="1">
      <c r="A58" s="1471"/>
      <c r="B58" s="1471"/>
      <c r="C58" s="1471"/>
      <c r="D58" s="1471"/>
      <c r="E58" s="1471"/>
      <c r="F58" s="1471"/>
      <c r="G58" s="1471"/>
      <c r="H58" s="1471"/>
      <c r="I58" s="1471"/>
      <c r="J58" s="1471"/>
      <c r="K58" s="1471"/>
      <c r="L58" s="1471"/>
      <c r="M58" s="1471"/>
      <c r="N58" s="1471"/>
      <c r="O58" s="1471"/>
      <c r="P58" s="1471"/>
      <c r="Q58" s="1471"/>
      <c r="R58" s="1471"/>
      <c r="S58" s="1471"/>
      <c r="T58" s="12"/>
      <c r="U58" s="12"/>
      <c r="V58" s="12"/>
    </row>
    <row r="59" spans="1:14" ht="15.75">
      <c r="A59" s="55"/>
      <c r="B59" s="56"/>
      <c r="C59" s="56"/>
      <c r="D59" s="56"/>
      <c r="E59" s="56"/>
      <c r="F59" s="56"/>
      <c r="G59" s="56"/>
      <c r="H59" s="56"/>
      <c r="I59" s="32"/>
      <c r="J59" s="32"/>
      <c r="K59" s="32"/>
      <c r="L59" s="32"/>
      <c r="M59" s="32"/>
      <c r="N59" s="32"/>
    </row>
    <row r="60" spans="1:14" ht="12.75">
      <c r="A60" s="32"/>
      <c r="B60" s="56"/>
      <c r="C60" s="56"/>
      <c r="D60" s="56"/>
      <c r="E60" s="56"/>
      <c r="F60" s="56"/>
      <c r="G60" s="56"/>
      <c r="H60" s="56"/>
      <c r="I60" s="32"/>
      <c r="J60" s="32"/>
      <c r="K60" s="32"/>
      <c r="L60" s="32"/>
      <c r="M60" s="32"/>
      <c r="N60" s="32"/>
    </row>
    <row r="61" spans="1:14" ht="12.75">
      <c r="A61" s="57"/>
      <c r="B61" s="58"/>
      <c r="C61" s="58"/>
      <c r="D61" s="58"/>
      <c r="E61" s="58"/>
      <c r="F61" s="58"/>
      <c r="G61" s="58"/>
      <c r="H61" s="58"/>
      <c r="I61" s="57"/>
      <c r="J61" s="57"/>
      <c r="K61" s="57"/>
      <c r="L61" s="57"/>
      <c r="M61" s="57"/>
      <c r="N61" s="57"/>
    </row>
    <row r="62" spans="1:14" ht="12.75">
      <c r="A62" s="57"/>
      <c r="B62" s="58"/>
      <c r="C62" s="58"/>
      <c r="D62" s="58"/>
      <c r="E62" s="58"/>
      <c r="F62" s="58"/>
      <c r="G62" s="58"/>
      <c r="H62" s="58"/>
      <c r="I62" s="57"/>
      <c r="J62" s="57"/>
      <c r="K62" s="57"/>
      <c r="L62" s="57"/>
      <c r="M62" s="57"/>
      <c r="N62" s="57"/>
    </row>
    <row r="63" spans="1:14" ht="12.75">
      <c r="A63" s="57"/>
      <c r="B63" s="58"/>
      <c r="C63" s="58"/>
      <c r="D63" s="58"/>
      <c r="E63" s="58"/>
      <c r="F63" s="58"/>
      <c r="G63" s="58"/>
      <c r="H63" s="58"/>
      <c r="I63" s="57"/>
      <c r="J63" s="57"/>
      <c r="K63" s="57"/>
      <c r="L63" s="57"/>
      <c r="M63" s="57"/>
      <c r="N63" s="57"/>
    </row>
    <row r="64" spans="1:14" ht="12.75">
      <c r="A64" s="57"/>
      <c r="B64" s="58"/>
      <c r="C64" s="58"/>
      <c r="D64" s="58"/>
      <c r="E64" s="58"/>
      <c r="F64" s="58"/>
      <c r="G64" s="58"/>
      <c r="H64" s="58"/>
      <c r="I64" s="57"/>
      <c r="J64" s="57"/>
      <c r="K64" s="57"/>
      <c r="L64" s="57"/>
      <c r="M64" s="57"/>
      <c r="N64" s="57"/>
    </row>
    <row r="65" spans="1:14" ht="12.75">
      <c r="A65" s="57"/>
      <c r="B65" s="58"/>
      <c r="C65" s="58"/>
      <c r="D65" s="58"/>
      <c r="E65" s="58"/>
      <c r="F65" s="58"/>
      <c r="G65" s="58"/>
      <c r="H65" s="58"/>
      <c r="I65" s="57"/>
      <c r="J65" s="57"/>
      <c r="K65" s="57"/>
      <c r="L65" s="57"/>
      <c r="M65" s="57"/>
      <c r="N65" s="57"/>
    </row>
    <row r="66" spans="1:14" ht="12.75">
      <c r="A66" s="57"/>
      <c r="B66" s="58"/>
      <c r="C66" s="58"/>
      <c r="D66" s="58"/>
      <c r="E66" s="58"/>
      <c r="F66" s="58"/>
      <c r="G66" s="58"/>
      <c r="H66" s="58"/>
      <c r="I66" s="57"/>
      <c r="J66" s="57"/>
      <c r="K66" s="57"/>
      <c r="L66" s="57"/>
      <c r="M66" s="57"/>
      <c r="N66" s="57"/>
    </row>
    <row r="67" spans="1:14" ht="12.75">
      <c r="A67" s="57"/>
      <c r="B67" s="58"/>
      <c r="C67" s="58"/>
      <c r="D67" s="58"/>
      <c r="E67" s="58"/>
      <c r="F67" s="58"/>
      <c r="G67" s="58"/>
      <c r="H67" s="58"/>
      <c r="I67" s="57"/>
      <c r="J67" s="57"/>
      <c r="K67" s="57"/>
      <c r="L67" s="57"/>
      <c r="M67" s="57"/>
      <c r="N67" s="57"/>
    </row>
    <row r="68" spans="1:14" ht="12.75">
      <c r="A68" s="57"/>
      <c r="B68" s="58"/>
      <c r="C68" s="58"/>
      <c r="D68" s="58"/>
      <c r="E68" s="58"/>
      <c r="F68" s="58"/>
      <c r="G68" s="58"/>
      <c r="H68" s="58"/>
      <c r="I68" s="57"/>
      <c r="J68" s="57"/>
      <c r="K68" s="57"/>
      <c r="L68" s="57"/>
      <c r="M68" s="57"/>
      <c r="N68" s="57"/>
    </row>
    <row r="69" spans="1:14" ht="12.75">
      <c r="A69" s="57"/>
      <c r="B69" s="58"/>
      <c r="C69" s="58"/>
      <c r="D69" s="58"/>
      <c r="E69" s="58"/>
      <c r="F69" s="58"/>
      <c r="G69" s="58"/>
      <c r="H69" s="58"/>
      <c r="I69" s="57"/>
      <c r="J69" s="57"/>
      <c r="K69" s="57"/>
      <c r="L69" s="57"/>
      <c r="M69" s="57"/>
      <c r="N69" s="57"/>
    </row>
  </sheetData>
  <sheetProtection/>
  <mergeCells count="44">
    <mergeCell ref="A42:M42"/>
    <mergeCell ref="C12:D12"/>
    <mergeCell ref="W6:X7"/>
    <mergeCell ref="C22:C28"/>
    <mergeCell ref="C11:D11"/>
    <mergeCell ref="G7:H7"/>
    <mergeCell ref="B13:D13"/>
    <mergeCell ref="U6:V7"/>
    <mergeCell ref="M6:P6"/>
    <mergeCell ref="A37:M37"/>
    <mergeCell ref="E5:X5"/>
    <mergeCell ref="B5:D9"/>
    <mergeCell ref="I6:L6"/>
    <mergeCell ref="A5:A9"/>
    <mergeCell ref="B19:D21"/>
    <mergeCell ref="A19:A21"/>
    <mergeCell ref="S6:T7"/>
    <mergeCell ref="C10:D10"/>
    <mergeCell ref="E6:H6"/>
    <mergeCell ref="H19:J19"/>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 ref="I7:J7"/>
    <mergeCell ref="B33:D33"/>
    <mergeCell ref="B31:D31"/>
    <mergeCell ref="K19:M19"/>
    <mergeCell ref="B32:D32"/>
    <mergeCell ref="B22:B30"/>
    <mergeCell ref="E19:G19"/>
    <mergeCell ref="B15:D15"/>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dimension ref="A1:G87"/>
  <sheetViews>
    <sheetView zoomScale="130" zoomScaleNormal="130" zoomScalePageLayoutView="0" workbookViewId="0" topLeftCell="A61">
      <selection activeCell="B3" sqref="B3"/>
    </sheetView>
  </sheetViews>
  <sheetFormatPr defaultColWidth="9.140625" defaultRowHeight="15"/>
  <cols>
    <col min="1" max="1" width="46.57421875" style="0" customWidth="1"/>
    <col min="5" max="5" width="11.7109375" style="0" customWidth="1"/>
  </cols>
  <sheetData>
    <row r="1" spans="1:6" ht="15.75">
      <c r="A1" s="11" t="s">
        <v>794</v>
      </c>
      <c r="B1" s="1023"/>
      <c r="C1" s="1023"/>
      <c r="D1" s="1026"/>
      <c r="E1" s="1026"/>
      <c r="F1" s="1026"/>
    </row>
    <row r="2" spans="1:6" ht="15">
      <c r="A2" s="1027"/>
      <c r="B2" s="1027"/>
      <c r="C2" s="1027"/>
      <c r="D2" s="1028"/>
      <c r="E2" s="1028"/>
      <c r="F2" s="1029" t="s">
        <v>279</v>
      </c>
    </row>
    <row r="3" spans="1:6" ht="38.25">
      <c r="A3" s="1030"/>
      <c r="B3" s="1031" t="s">
        <v>1410</v>
      </c>
      <c r="C3" s="1031" t="s">
        <v>762</v>
      </c>
      <c r="D3" s="1032" t="s">
        <v>763</v>
      </c>
      <c r="E3" s="1032" t="s">
        <v>764</v>
      </c>
      <c r="F3" s="1032" t="s">
        <v>281</v>
      </c>
    </row>
    <row r="4" spans="1:6" ht="15">
      <c r="A4" s="1521"/>
      <c r="B4" s="1521"/>
      <c r="C4" s="1521"/>
      <c r="D4" s="1521"/>
      <c r="E4" s="1521"/>
      <c r="F4" s="1033"/>
    </row>
    <row r="5" spans="1:6" ht="15">
      <c r="A5" s="1034" t="s">
        <v>765</v>
      </c>
      <c r="B5" s="1522"/>
      <c r="C5" s="1522"/>
      <c r="D5" s="1035" t="s">
        <v>354</v>
      </c>
      <c r="E5" s="1035" t="s">
        <v>282</v>
      </c>
      <c r="F5" s="1036"/>
    </row>
    <row r="6" spans="1:6" ht="15">
      <c r="A6" s="1037" t="s">
        <v>766</v>
      </c>
      <c r="B6" s="1038" t="s">
        <v>767</v>
      </c>
      <c r="C6" s="1039" t="s">
        <v>1</v>
      </c>
      <c r="D6" s="1040">
        <f>SUM(D7:D10)</f>
        <v>13065</v>
      </c>
      <c r="E6" s="1040">
        <f>SUM(E7:E10)</f>
        <v>1349</v>
      </c>
      <c r="F6" s="1041">
        <f>D6+E6</f>
        <v>14414</v>
      </c>
    </row>
    <row r="7" spans="1:7" ht="15">
      <c r="A7" s="1037" t="s">
        <v>1411</v>
      </c>
      <c r="B7" s="1038">
        <v>501</v>
      </c>
      <c r="C7" s="1039" t="s">
        <v>4</v>
      </c>
      <c r="D7" s="1042">
        <v>9570</v>
      </c>
      <c r="E7" s="1042">
        <v>363</v>
      </c>
      <c r="F7" s="1043">
        <f aca="true" t="shared" si="0" ref="F7:F50">D7+E7</f>
        <v>9933</v>
      </c>
      <c r="G7" s="982"/>
    </row>
    <row r="8" spans="1:7" ht="15">
      <c r="A8" s="1037" t="s">
        <v>1412</v>
      </c>
      <c r="B8" s="1038">
        <v>502</v>
      </c>
      <c r="C8" s="1039" t="s">
        <v>6</v>
      </c>
      <c r="D8" s="1042">
        <v>3495</v>
      </c>
      <c r="E8" s="1042">
        <v>986</v>
      </c>
      <c r="F8" s="1043">
        <f t="shared" si="0"/>
        <v>4481</v>
      </c>
      <c r="G8" s="982"/>
    </row>
    <row r="9" spans="1:6" ht="15">
      <c r="A9" s="1037" t="s">
        <v>1413</v>
      </c>
      <c r="B9" s="1038">
        <v>503</v>
      </c>
      <c r="C9" s="1039" t="s">
        <v>8</v>
      </c>
      <c r="D9" s="1042"/>
      <c r="E9" s="1042"/>
      <c r="F9" s="1043">
        <f t="shared" si="0"/>
        <v>0</v>
      </c>
    </row>
    <row r="10" spans="1:6" ht="15">
      <c r="A10" s="1037" t="s">
        <v>1414</v>
      </c>
      <c r="B10" s="1038">
        <v>504</v>
      </c>
      <c r="C10" s="1039" t="s">
        <v>10</v>
      </c>
      <c r="D10" s="1042"/>
      <c r="E10" s="1042"/>
      <c r="F10" s="1043">
        <f t="shared" si="0"/>
        <v>0</v>
      </c>
    </row>
    <row r="11" spans="1:6" ht="15">
      <c r="A11" s="1037" t="s">
        <v>1415</v>
      </c>
      <c r="B11" s="1038" t="s">
        <v>768</v>
      </c>
      <c r="C11" s="1039" t="s">
        <v>12</v>
      </c>
      <c r="D11" s="1044">
        <f>SUM(D12:D15)</f>
        <v>34644</v>
      </c>
      <c r="E11" s="1044">
        <f>SUM(E12:E15)</f>
        <v>2530</v>
      </c>
      <c r="F11" s="1041">
        <f t="shared" si="0"/>
        <v>37174</v>
      </c>
    </row>
    <row r="12" spans="1:6" ht="15">
      <c r="A12" s="1037" t="s">
        <v>1416</v>
      </c>
      <c r="B12" s="1038">
        <v>511</v>
      </c>
      <c r="C12" s="1039" t="s">
        <v>14</v>
      </c>
      <c r="D12" s="1045">
        <v>2666</v>
      </c>
      <c r="E12" s="1045">
        <v>466</v>
      </c>
      <c r="F12" s="1043">
        <f t="shared" si="0"/>
        <v>3132</v>
      </c>
    </row>
    <row r="13" spans="1:6" ht="15">
      <c r="A13" s="1037" t="s">
        <v>1417</v>
      </c>
      <c r="B13" s="1038">
        <v>512</v>
      </c>
      <c r="C13" s="1039" t="s">
        <v>16</v>
      </c>
      <c r="D13" s="1045">
        <v>4611</v>
      </c>
      <c r="E13" s="1045"/>
      <c r="F13" s="1043">
        <f t="shared" si="0"/>
        <v>4611</v>
      </c>
    </row>
    <row r="14" spans="1:6" ht="15">
      <c r="A14" s="1037" t="s">
        <v>1418</v>
      </c>
      <c r="B14" s="1038">
        <v>513</v>
      </c>
      <c r="C14" s="1039" t="s">
        <v>18</v>
      </c>
      <c r="D14" s="1045">
        <v>381</v>
      </c>
      <c r="E14" s="1045"/>
      <c r="F14" s="1043">
        <f t="shared" si="0"/>
        <v>381</v>
      </c>
    </row>
    <row r="15" spans="1:6" ht="15">
      <c r="A15" s="1037" t="s">
        <v>1419</v>
      </c>
      <c r="B15" s="1038">
        <v>518</v>
      </c>
      <c r="C15" s="1039" t="s">
        <v>21</v>
      </c>
      <c r="D15" s="1045">
        <v>26986</v>
      </c>
      <c r="E15" s="1045">
        <v>2064</v>
      </c>
      <c r="F15" s="1043">
        <f t="shared" si="0"/>
        <v>29050</v>
      </c>
    </row>
    <row r="16" spans="1:6" ht="15">
      <c r="A16" s="1037" t="s">
        <v>769</v>
      </c>
      <c r="B16" s="1038" t="s">
        <v>770</v>
      </c>
      <c r="C16" s="1039" t="s">
        <v>23</v>
      </c>
      <c r="D16" s="1044">
        <f>SUM(D17:D19)</f>
        <v>-2616</v>
      </c>
      <c r="E16" s="1044">
        <f>SUM(E17:E19)</f>
        <v>-152</v>
      </c>
      <c r="F16" s="1041">
        <f t="shared" si="0"/>
        <v>-2768</v>
      </c>
    </row>
    <row r="17" spans="1:6" ht="15">
      <c r="A17" s="1037" t="s">
        <v>1420</v>
      </c>
      <c r="B17" s="1038">
        <v>56</v>
      </c>
      <c r="C17" s="1039" t="s">
        <v>25</v>
      </c>
      <c r="D17" s="1045"/>
      <c r="E17" s="1045">
        <v>-152</v>
      </c>
      <c r="F17" s="1043">
        <f>E17+D17</f>
        <v>-152</v>
      </c>
    </row>
    <row r="18" spans="1:6" ht="25.5">
      <c r="A18" s="1037" t="s">
        <v>1421</v>
      </c>
      <c r="B18" s="1038">
        <v>571.572</v>
      </c>
      <c r="C18" s="1039" t="s">
        <v>27</v>
      </c>
      <c r="D18" s="1045"/>
      <c r="E18" s="1045"/>
      <c r="F18" s="1043"/>
    </row>
    <row r="19" spans="1:6" ht="15">
      <c r="A19" s="1037" t="s">
        <v>1422</v>
      </c>
      <c r="B19" s="1038">
        <v>573.574</v>
      </c>
      <c r="C19" s="1039" t="s">
        <v>29</v>
      </c>
      <c r="D19" s="1045">
        <v>-2616</v>
      </c>
      <c r="E19" s="1045"/>
      <c r="F19" s="1043">
        <f>E19+D19</f>
        <v>-2616</v>
      </c>
    </row>
    <row r="20" spans="1:7" ht="15">
      <c r="A20" s="1037" t="s">
        <v>1423</v>
      </c>
      <c r="B20" s="1038" t="s">
        <v>771</v>
      </c>
      <c r="C20" s="1039" t="s">
        <v>23</v>
      </c>
      <c r="D20" s="1044">
        <f>SUM(D21:D25)</f>
        <v>102180</v>
      </c>
      <c r="E20" s="1044">
        <f>SUM(E21:E25)</f>
        <v>92</v>
      </c>
      <c r="F20" s="1041">
        <f t="shared" si="0"/>
        <v>102272</v>
      </c>
      <c r="G20" s="982"/>
    </row>
    <row r="21" spans="1:6" ht="15">
      <c r="A21" s="1037" t="s">
        <v>1424</v>
      </c>
      <c r="B21" s="1038">
        <v>521</v>
      </c>
      <c r="C21" s="1039" t="s">
        <v>25</v>
      </c>
      <c r="D21" s="1045">
        <v>77227</v>
      </c>
      <c r="E21" s="1045">
        <v>73</v>
      </c>
      <c r="F21" s="1043">
        <f t="shared" si="0"/>
        <v>77300</v>
      </c>
    </row>
    <row r="22" spans="1:6" ht="15">
      <c r="A22" s="1037" t="s">
        <v>1425</v>
      </c>
      <c r="B22" s="1038">
        <v>524</v>
      </c>
      <c r="C22" s="1039" t="s">
        <v>27</v>
      </c>
      <c r="D22" s="1045">
        <v>24929</v>
      </c>
      <c r="E22" s="1045">
        <v>19</v>
      </c>
      <c r="F22" s="1043">
        <f t="shared" si="0"/>
        <v>24948</v>
      </c>
    </row>
    <row r="23" spans="1:6" ht="15">
      <c r="A23" s="1037" t="s">
        <v>1426</v>
      </c>
      <c r="B23" s="1038">
        <v>525</v>
      </c>
      <c r="C23" s="1039" t="s">
        <v>29</v>
      </c>
      <c r="D23" s="1045"/>
      <c r="E23" s="1045"/>
      <c r="F23" s="1043"/>
    </row>
    <row r="24" spans="1:6" ht="15">
      <c r="A24" s="1037" t="s">
        <v>1427</v>
      </c>
      <c r="B24" s="1038">
        <v>527</v>
      </c>
      <c r="C24" s="1039" t="s">
        <v>31</v>
      </c>
      <c r="D24" s="1045">
        <v>24</v>
      </c>
      <c r="E24" s="1045"/>
      <c r="F24" s="1043">
        <f t="shared" si="0"/>
        <v>24</v>
      </c>
    </row>
    <row r="25" spans="1:6" ht="15">
      <c r="A25" s="1037" t="s">
        <v>1428</v>
      </c>
      <c r="B25" s="1038">
        <v>528</v>
      </c>
      <c r="C25" s="1039" t="s">
        <v>33</v>
      </c>
      <c r="D25" s="1042"/>
      <c r="E25" s="1042"/>
      <c r="F25" s="1043"/>
    </row>
    <row r="26" spans="1:6" ht="15">
      <c r="A26" s="1037" t="s">
        <v>1429</v>
      </c>
      <c r="B26" s="1038" t="s">
        <v>772</v>
      </c>
      <c r="C26" s="1039" t="s">
        <v>35</v>
      </c>
      <c r="D26" s="1040">
        <f>SUM(D27:D29)</f>
        <v>5</v>
      </c>
      <c r="E26" s="1040">
        <f>SUM(E27:E29)</f>
        <v>4</v>
      </c>
      <c r="F26" s="1041">
        <f t="shared" si="0"/>
        <v>9</v>
      </c>
    </row>
    <row r="27" spans="1:6" ht="15">
      <c r="A27" s="1037" t="s">
        <v>1430</v>
      </c>
      <c r="B27" s="1038">
        <v>531</v>
      </c>
      <c r="C27" s="1039" t="s">
        <v>37</v>
      </c>
      <c r="D27" s="1042">
        <v>2</v>
      </c>
      <c r="E27" s="1042"/>
      <c r="F27" s="1043">
        <f t="shared" si="0"/>
        <v>2</v>
      </c>
    </row>
    <row r="28" spans="1:6" ht="15">
      <c r="A28" s="1037" t="s">
        <v>1431</v>
      </c>
      <c r="B28" s="1038">
        <v>532</v>
      </c>
      <c r="C28" s="1039" t="s">
        <v>39</v>
      </c>
      <c r="D28" s="1042">
        <v>3</v>
      </c>
      <c r="E28" s="1042">
        <v>4</v>
      </c>
      <c r="F28" s="1043">
        <f t="shared" si="0"/>
        <v>7</v>
      </c>
    </row>
    <row r="29" spans="1:6" ht="15">
      <c r="A29" s="1037" t="s">
        <v>1432</v>
      </c>
      <c r="B29" s="1038">
        <v>538</v>
      </c>
      <c r="C29" s="1039" t="s">
        <v>41</v>
      </c>
      <c r="D29" s="1042"/>
      <c r="E29" s="1042"/>
      <c r="F29" s="1043"/>
    </row>
    <row r="30" spans="1:6" ht="15">
      <c r="A30" s="1037" t="s">
        <v>1433</v>
      </c>
      <c r="B30" s="1038" t="s">
        <v>773</v>
      </c>
      <c r="C30" s="1039" t="s">
        <v>43</v>
      </c>
      <c r="D30" s="1040">
        <f>SUM(D31:D38)</f>
        <v>26851</v>
      </c>
      <c r="E30" s="1040">
        <f>SUM(E31:E38)</f>
        <v>122</v>
      </c>
      <c r="F30" s="1041">
        <f t="shared" si="0"/>
        <v>26973</v>
      </c>
    </row>
    <row r="31" spans="1:6" ht="15">
      <c r="A31" s="1037" t="s">
        <v>1434</v>
      </c>
      <c r="B31" s="1038">
        <v>541</v>
      </c>
      <c r="C31" s="1039" t="s">
        <v>45</v>
      </c>
      <c r="D31" s="1042"/>
      <c r="E31" s="1042"/>
      <c r="F31" s="1043"/>
    </row>
    <row r="32" spans="1:6" ht="15">
      <c r="A32" s="1037" t="s">
        <v>1435</v>
      </c>
      <c r="B32" s="1038">
        <v>542</v>
      </c>
      <c r="C32" s="1039" t="s">
        <v>47</v>
      </c>
      <c r="D32" s="1042"/>
      <c r="E32" s="1042"/>
      <c r="F32" s="1043"/>
    </row>
    <row r="33" spans="1:6" ht="15">
      <c r="A33" s="1037" t="s">
        <v>1436</v>
      </c>
      <c r="B33" s="1038">
        <v>543</v>
      </c>
      <c r="C33" s="1039" t="s">
        <v>49</v>
      </c>
      <c r="D33" s="1042"/>
      <c r="E33" s="1042"/>
      <c r="F33" s="1043"/>
    </row>
    <row r="34" spans="1:6" ht="15">
      <c r="A34" s="1037" t="s">
        <v>1437</v>
      </c>
      <c r="B34" s="1038">
        <v>544</v>
      </c>
      <c r="C34" s="1039" t="s">
        <v>51</v>
      </c>
      <c r="D34" s="1042"/>
      <c r="E34" s="1042"/>
      <c r="F34" s="1043">
        <f t="shared" si="0"/>
        <v>0</v>
      </c>
    </row>
    <row r="35" spans="1:6" ht="15">
      <c r="A35" s="1037" t="s">
        <v>1438</v>
      </c>
      <c r="B35" s="1038">
        <v>545</v>
      </c>
      <c r="C35" s="1039" t="s">
        <v>53</v>
      </c>
      <c r="D35" s="1042">
        <v>123</v>
      </c>
      <c r="E35" s="1042"/>
      <c r="F35" s="1043">
        <f t="shared" si="0"/>
        <v>123</v>
      </c>
    </row>
    <row r="36" spans="1:6" ht="15">
      <c r="A36" s="1037" t="s">
        <v>1439</v>
      </c>
      <c r="B36" s="1038">
        <v>546</v>
      </c>
      <c r="C36" s="1039" t="s">
        <v>55</v>
      </c>
      <c r="D36" s="1042"/>
      <c r="E36" s="1042"/>
      <c r="F36" s="1043">
        <f t="shared" si="0"/>
        <v>0</v>
      </c>
    </row>
    <row r="37" spans="1:6" ht="15">
      <c r="A37" s="1037" t="s">
        <v>1440</v>
      </c>
      <c r="B37" s="1038">
        <v>548</v>
      </c>
      <c r="C37" s="1039" t="s">
        <v>56</v>
      </c>
      <c r="D37" s="1042"/>
      <c r="E37" s="1042"/>
      <c r="F37" s="1043"/>
    </row>
    <row r="38" spans="1:6" ht="15">
      <c r="A38" s="1037" t="s">
        <v>1441</v>
      </c>
      <c r="B38" s="1038">
        <v>549</v>
      </c>
      <c r="C38" s="1039" t="s">
        <v>58</v>
      </c>
      <c r="D38" s="1042">
        <v>26728</v>
      </c>
      <c r="E38" s="1042">
        <v>122</v>
      </c>
      <c r="F38" s="1043">
        <f t="shared" si="0"/>
        <v>26850</v>
      </c>
    </row>
    <row r="39" spans="1:6" ht="25.5">
      <c r="A39" s="1037" t="s">
        <v>1442</v>
      </c>
      <c r="B39" s="1038" t="s">
        <v>774</v>
      </c>
      <c r="C39" s="1039" t="s">
        <v>60</v>
      </c>
      <c r="D39" s="1040">
        <f>SUM(D40:D45)</f>
        <v>5352</v>
      </c>
      <c r="E39" s="1040">
        <f>SUM(E40:E45)</f>
        <v>254</v>
      </c>
      <c r="F39" s="1041">
        <f t="shared" si="0"/>
        <v>5606</v>
      </c>
    </row>
    <row r="40" spans="1:6" ht="25.5">
      <c r="A40" s="1037" t="s">
        <v>1443</v>
      </c>
      <c r="B40" s="1038">
        <v>551</v>
      </c>
      <c r="C40" s="1039" t="s">
        <v>62</v>
      </c>
      <c r="D40" s="1042">
        <v>5352</v>
      </c>
      <c r="E40" s="1042">
        <v>254</v>
      </c>
      <c r="F40" s="1043">
        <f t="shared" si="0"/>
        <v>5606</v>
      </c>
    </row>
    <row r="41" spans="1:6" ht="25.5">
      <c r="A41" s="1037" t="s">
        <v>1444</v>
      </c>
      <c r="B41" s="1038">
        <v>552</v>
      </c>
      <c r="C41" s="1039" t="s">
        <v>64</v>
      </c>
      <c r="D41" s="1042"/>
      <c r="E41" s="1042"/>
      <c r="F41" s="1043">
        <f t="shared" si="0"/>
        <v>0</v>
      </c>
    </row>
    <row r="42" spans="1:6" ht="15">
      <c r="A42" s="1037" t="s">
        <v>1445</v>
      </c>
      <c r="B42" s="1038">
        <v>553</v>
      </c>
      <c r="C42" s="1039" t="s">
        <v>66</v>
      </c>
      <c r="D42" s="1042"/>
      <c r="E42" s="1042"/>
      <c r="F42" s="1043"/>
    </row>
    <row r="43" spans="1:6" ht="15">
      <c r="A43" s="1037" t="s">
        <v>1446</v>
      </c>
      <c r="B43" s="1038">
        <v>554</v>
      </c>
      <c r="C43" s="1039" t="s">
        <v>68</v>
      </c>
      <c r="D43" s="1042"/>
      <c r="E43" s="1042"/>
      <c r="F43" s="1043"/>
    </row>
    <row r="44" spans="1:6" ht="15">
      <c r="A44" s="1037" t="s">
        <v>1447</v>
      </c>
      <c r="B44" s="1038">
        <v>556</v>
      </c>
      <c r="C44" s="1039" t="s">
        <v>70</v>
      </c>
      <c r="D44" s="1042"/>
      <c r="E44" s="1042"/>
      <c r="F44" s="1043"/>
    </row>
    <row r="45" spans="1:6" ht="15">
      <c r="A45" s="1037" t="s">
        <v>1448</v>
      </c>
      <c r="B45" s="1038">
        <v>559</v>
      </c>
      <c r="C45" s="1039" t="s">
        <v>72</v>
      </c>
      <c r="D45" s="1042"/>
      <c r="E45" s="1042"/>
      <c r="F45" s="1043"/>
    </row>
    <row r="46" spans="1:6" ht="15">
      <c r="A46" s="1037" t="s">
        <v>1257</v>
      </c>
      <c r="B46" s="1038" t="s">
        <v>775</v>
      </c>
      <c r="C46" s="1039" t="s">
        <v>74</v>
      </c>
      <c r="D46" s="1040">
        <f>SUM(D47:D48)</f>
        <v>0</v>
      </c>
      <c r="E46" s="1040">
        <f>SUM(E47:E48)</f>
        <v>0</v>
      </c>
      <c r="F46" s="1041">
        <f t="shared" si="0"/>
        <v>0</v>
      </c>
    </row>
    <row r="47" spans="1:6" ht="25.5">
      <c r="A47" s="1037" t="s">
        <v>1449</v>
      </c>
      <c r="B47" s="1038">
        <v>581</v>
      </c>
      <c r="C47" s="1039" t="s">
        <v>76</v>
      </c>
      <c r="D47" s="1042"/>
      <c r="E47" s="1042"/>
      <c r="F47" s="1043"/>
    </row>
    <row r="48" spans="1:6" ht="15">
      <c r="A48" s="1037" t="s">
        <v>1450</v>
      </c>
      <c r="B48" s="1038">
        <v>582</v>
      </c>
      <c r="C48" s="1039" t="s">
        <v>78</v>
      </c>
      <c r="D48" s="1042"/>
      <c r="E48" s="1042"/>
      <c r="F48" s="1043"/>
    </row>
    <row r="49" spans="1:6" ht="15">
      <c r="A49" s="1037" t="s">
        <v>1259</v>
      </c>
      <c r="B49" s="1038" t="s">
        <v>776</v>
      </c>
      <c r="C49" s="1039" t="s">
        <v>80</v>
      </c>
      <c r="D49" s="1042">
        <v>392</v>
      </c>
      <c r="E49" s="1042">
        <v>297</v>
      </c>
      <c r="F49" s="1043">
        <f t="shared" si="0"/>
        <v>689</v>
      </c>
    </row>
    <row r="50" spans="1:6" ht="38.25">
      <c r="A50" s="1037" t="s">
        <v>254</v>
      </c>
      <c r="B50" s="1046" t="s">
        <v>777</v>
      </c>
      <c r="C50" s="1039" t="s">
        <v>84</v>
      </c>
      <c r="D50" s="1042">
        <f>D6+D11+D16+D20+D26+D30+D39+D46+D49</f>
        <v>179873</v>
      </c>
      <c r="E50" s="1042">
        <f>E6+E11+E16+E20+E26+E30+E39+E46+E49</f>
        <v>4496</v>
      </c>
      <c r="F50" s="1043">
        <f t="shared" si="0"/>
        <v>184369</v>
      </c>
    </row>
    <row r="53" spans="1:7" ht="15">
      <c r="A53" s="16" t="s">
        <v>726</v>
      </c>
      <c r="B53" s="1047"/>
      <c r="C53" s="1047"/>
      <c r="D53" s="1047"/>
      <c r="E53" s="1047"/>
      <c r="F53" s="1047"/>
      <c r="G53" s="1047"/>
    </row>
    <row r="54" spans="1:7" ht="15">
      <c r="A54" s="16" t="s">
        <v>1451</v>
      </c>
      <c r="B54" s="1047"/>
      <c r="C54" s="1047"/>
      <c r="D54" s="1047"/>
      <c r="E54" s="1047"/>
      <c r="F54" s="1047"/>
      <c r="G54" s="1047"/>
    </row>
    <row r="55" spans="1:7" ht="15">
      <c r="A55" s="16" t="s">
        <v>789</v>
      </c>
      <c r="B55" s="1047"/>
      <c r="C55" s="1047"/>
      <c r="D55" s="1047"/>
      <c r="E55" s="1047"/>
      <c r="F55" s="1047"/>
      <c r="G55" s="1047"/>
    </row>
    <row r="56" spans="1:7" ht="15">
      <c r="A56" s="16" t="s">
        <v>1463</v>
      </c>
      <c r="B56" s="1048"/>
      <c r="C56" s="1047"/>
      <c r="D56" s="128"/>
      <c r="E56" s="1047"/>
      <c r="F56" s="1047"/>
      <c r="G56" s="1047"/>
    </row>
    <row r="57" spans="1:7" ht="15">
      <c r="A57" s="16" t="s">
        <v>790</v>
      </c>
      <c r="B57" s="1048"/>
      <c r="C57" s="1047"/>
      <c r="D57" s="128"/>
      <c r="E57" s="1047"/>
      <c r="F57" s="1047"/>
      <c r="G57" s="1047"/>
    </row>
    <row r="58" spans="1:7" ht="15">
      <c r="A58" s="16" t="s">
        <v>778</v>
      </c>
      <c r="B58" s="1048"/>
      <c r="C58" s="1047"/>
      <c r="D58" s="1047"/>
      <c r="E58" s="1047"/>
      <c r="F58" s="1047"/>
      <c r="G58" s="1047"/>
    </row>
    <row r="59" spans="1:7" ht="15">
      <c r="A59" s="16" t="s">
        <v>1453</v>
      </c>
      <c r="B59" s="1048"/>
      <c r="C59" s="1047"/>
      <c r="D59" s="1047"/>
      <c r="E59" s="1047"/>
      <c r="F59" s="1047"/>
      <c r="G59" s="1047"/>
    </row>
    <row r="60" spans="1:7" ht="15">
      <c r="A60" s="16" t="s">
        <v>1464</v>
      </c>
      <c r="B60" s="1048"/>
      <c r="C60" s="1047"/>
      <c r="D60" s="1047"/>
      <c r="E60" s="1047"/>
      <c r="F60" s="1047"/>
      <c r="G60" s="1047"/>
    </row>
    <row r="61" spans="1:7" ht="15">
      <c r="A61" s="16" t="s">
        <v>779</v>
      </c>
      <c r="B61" s="1048"/>
      <c r="C61" s="1047"/>
      <c r="D61" s="1047"/>
      <c r="E61" s="1047"/>
      <c r="F61" s="1047"/>
      <c r="G61" s="1047"/>
    </row>
    <row r="62" spans="1:7" ht="15">
      <c r="A62" s="16" t="s">
        <v>1454</v>
      </c>
      <c r="B62" s="1048"/>
      <c r="C62" s="1047"/>
      <c r="D62" s="1047"/>
      <c r="E62" s="1047"/>
      <c r="F62" s="1047"/>
      <c r="G62" s="1047"/>
    </row>
    <row r="63" spans="1:7" ht="15">
      <c r="A63" s="16" t="s">
        <v>1100</v>
      </c>
      <c r="B63" s="1048"/>
      <c r="C63" s="1047"/>
      <c r="D63" s="1047"/>
      <c r="E63" s="1047"/>
      <c r="F63" s="1047"/>
      <c r="G63" s="1047"/>
    </row>
    <row r="64" spans="1:7" ht="15">
      <c r="A64" s="296" t="s">
        <v>1455</v>
      </c>
      <c r="B64" s="1050"/>
      <c r="C64" s="1049"/>
      <c r="D64" s="1049"/>
      <c r="E64" s="1049"/>
      <c r="F64" s="1049"/>
      <c r="G64" s="1049"/>
    </row>
    <row r="65" spans="1:7" ht="15">
      <c r="A65" s="296" t="s">
        <v>1452</v>
      </c>
      <c r="B65" s="1050"/>
      <c r="C65" s="1049"/>
      <c r="D65" s="1049"/>
      <c r="E65" s="1049"/>
      <c r="F65" s="1049"/>
      <c r="G65" s="1049"/>
    </row>
    <row r="66" spans="1:7" ht="15">
      <c r="A66" s="296" t="s">
        <v>780</v>
      </c>
      <c r="B66" s="1050"/>
      <c r="C66" s="1049"/>
      <c r="D66" s="1049"/>
      <c r="E66" s="1049"/>
      <c r="F66" s="1049"/>
      <c r="G66" s="1049"/>
    </row>
    <row r="67" spans="1:7" ht="15">
      <c r="A67" s="296" t="s">
        <v>1456</v>
      </c>
      <c r="B67" s="1050"/>
      <c r="C67" s="1049"/>
      <c r="D67" s="1049"/>
      <c r="E67" s="1049"/>
      <c r="F67" s="1049"/>
      <c r="G67" s="1049"/>
    </row>
    <row r="68" spans="1:7" ht="15">
      <c r="A68" s="296" t="s">
        <v>1101</v>
      </c>
      <c r="B68" s="1050"/>
      <c r="C68" s="1049"/>
      <c r="D68" s="1049"/>
      <c r="E68" s="1049"/>
      <c r="F68" s="1049"/>
      <c r="G68" s="1049"/>
    </row>
    <row r="69" spans="1:7" ht="15">
      <c r="A69" s="296" t="s">
        <v>1465</v>
      </c>
      <c r="B69" s="1050"/>
      <c r="C69" s="1049"/>
      <c r="D69" s="1049"/>
      <c r="E69" s="1049"/>
      <c r="F69" s="1049"/>
      <c r="G69" s="1049"/>
    </row>
    <row r="70" spans="1:7" ht="15">
      <c r="A70" s="296" t="s">
        <v>1102</v>
      </c>
      <c r="B70" s="1050"/>
      <c r="C70" s="1049"/>
      <c r="D70" s="1049"/>
      <c r="E70" s="1049"/>
      <c r="F70" s="1049"/>
      <c r="G70" s="1049"/>
    </row>
    <row r="71" spans="1:7" ht="15">
      <c r="A71" s="296" t="s">
        <v>1466</v>
      </c>
      <c r="B71" s="1050"/>
      <c r="C71" s="1049"/>
      <c r="D71" s="1049"/>
      <c r="E71" s="1049"/>
      <c r="F71" s="1049"/>
      <c r="G71" s="1049"/>
    </row>
    <row r="72" spans="1:7" ht="15">
      <c r="A72" s="296" t="s">
        <v>1467</v>
      </c>
      <c r="B72" s="1050"/>
      <c r="C72" s="1049"/>
      <c r="D72" s="1049"/>
      <c r="E72" s="1049"/>
      <c r="F72" s="1049"/>
      <c r="G72" s="1049"/>
    </row>
    <row r="73" spans="1:7" ht="15">
      <c r="A73" s="296" t="s">
        <v>793</v>
      </c>
      <c r="B73" s="1050"/>
      <c r="C73" s="1049"/>
      <c r="D73" s="1049"/>
      <c r="E73" s="1049"/>
      <c r="F73" s="1049"/>
      <c r="G73" s="1049"/>
    </row>
    <row r="74" spans="1:7" ht="15">
      <c r="A74" s="296" t="s">
        <v>1468</v>
      </c>
      <c r="B74" s="1050"/>
      <c r="C74" s="1049"/>
      <c r="D74" s="1049"/>
      <c r="E74" s="1049"/>
      <c r="F74" s="1049"/>
      <c r="G74" s="1049"/>
    </row>
    <row r="75" spans="1:7" ht="15">
      <c r="A75" s="296" t="s">
        <v>791</v>
      </c>
      <c r="B75" s="1050"/>
      <c r="C75" s="1049"/>
      <c r="D75" s="1049"/>
      <c r="E75" s="1049"/>
      <c r="F75" s="1049"/>
      <c r="G75" s="1049"/>
    </row>
    <row r="76" spans="1:7" ht="15">
      <c r="A76" s="296" t="s">
        <v>1457</v>
      </c>
      <c r="B76" s="1050"/>
      <c r="C76" s="1049"/>
      <c r="D76" s="1049"/>
      <c r="E76" s="1049"/>
      <c r="F76" s="1049"/>
      <c r="G76" s="1049"/>
    </row>
    <row r="77" spans="1:7" s="105" customFormat="1" ht="15">
      <c r="A77" s="296" t="s">
        <v>1103</v>
      </c>
      <c r="B77" s="1050"/>
      <c r="C77" s="1049"/>
      <c r="D77" s="1049"/>
      <c r="E77" s="1049"/>
      <c r="F77" s="1049"/>
      <c r="G77" s="1049"/>
    </row>
    <row r="78" spans="1:7" s="105" customFormat="1" ht="15">
      <c r="A78" s="296" t="s">
        <v>1104</v>
      </c>
      <c r="B78" s="1050"/>
      <c r="C78" s="1049"/>
      <c r="D78" s="1049"/>
      <c r="E78" s="1049"/>
      <c r="F78" s="1049"/>
      <c r="G78" s="1049"/>
    </row>
    <row r="79" spans="1:7" ht="15">
      <c r="A79" s="296" t="s">
        <v>792</v>
      </c>
      <c r="B79" s="1050"/>
      <c r="C79" s="1049"/>
      <c r="D79" s="1049"/>
      <c r="E79" s="1049"/>
      <c r="F79" s="1049"/>
      <c r="G79" s="1049"/>
    </row>
    <row r="80" spans="1:7" ht="15">
      <c r="A80" s="296" t="s">
        <v>1469</v>
      </c>
      <c r="B80" s="1050"/>
      <c r="C80" s="1049"/>
      <c r="D80" s="1049"/>
      <c r="E80" s="1049"/>
      <c r="F80" s="1049"/>
      <c r="G80" s="1049"/>
    </row>
    <row r="81" spans="1:7" ht="15">
      <c r="A81" s="296" t="s">
        <v>1459</v>
      </c>
      <c r="B81" s="1050"/>
      <c r="C81" s="1049"/>
      <c r="D81" s="1049"/>
      <c r="E81" s="1049"/>
      <c r="F81" s="1049"/>
      <c r="G81" s="1049"/>
    </row>
    <row r="82" spans="1:7" ht="15">
      <c r="A82" s="296" t="s">
        <v>1458</v>
      </c>
      <c r="B82" s="1050"/>
      <c r="C82" s="1049"/>
      <c r="D82" s="1049"/>
      <c r="E82" s="1049"/>
      <c r="F82" s="1049"/>
      <c r="G82" s="1049"/>
    </row>
    <row r="83" spans="1:7" ht="15">
      <c r="A83" s="296" t="s">
        <v>1470</v>
      </c>
      <c r="B83" s="1050"/>
      <c r="C83" s="1049"/>
      <c r="D83" s="1049"/>
      <c r="E83" s="1049"/>
      <c r="F83" s="1049"/>
      <c r="G83" s="1049"/>
    </row>
    <row r="84" spans="1:7" ht="15">
      <c r="A84" s="296" t="s">
        <v>1460</v>
      </c>
      <c r="B84" s="1050"/>
      <c r="C84" s="1049"/>
      <c r="D84" s="1049"/>
      <c r="E84" s="1049"/>
      <c r="F84" s="1049"/>
      <c r="G84" s="1049"/>
    </row>
    <row r="85" spans="1:7" ht="15">
      <c r="A85" s="1033" t="s">
        <v>1461</v>
      </c>
      <c r="B85" s="881"/>
      <c r="C85" s="881"/>
      <c r="D85" s="882"/>
      <c r="E85" s="882"/>
      <c r="F85" s="877"/>
      <c r="G85" s="877"/>
    </row>
    <row r="86" spans="1:7" ht="15">
      <c r="A86" s="1063" t="s">
        <v>1462</v>
      </c>
      <c r="B86" s="881"/>
      <c r="C86" s="881"/>
      <c r="D86" s="882"/>
      <c r="E86" s="882"/>
      <c r="F86" s="877"/>
      <c r="G86" s="877"/>
    </row>
    <row r="87" spans="1:7" ht="15">
      <c r="A87" s="1051"/>
      <c r="B87" s="881"/>
      <c r="C87" s="881"/>
      <c r="D87" s="882"/>
      <c r="E87" s="882"/>
      <c r="F87" s="877"/>
      <c r="G87" s="877"/>
    </row>
  </sheetData>
  <sheetProtection/>
  <mergeCells count="2">
    <mergeCell ref="A4:E4"/>
    <mergeCell ref="B5:C5"/>
  </mergeCells>
  <printOptions/>
  <pageMargins left="0.7" right="0.7" top="0.787401575" bottom="0.787401575" header="0.3" footer="0.3"/>
  <pageSetup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56"/>
  <sheetViews>
    <sheetView zoomScale="115" zoomScaleNormal="115" zoomScalePageLayoutView="0" workbookViewId="0" topLeftCell="A34">
      <selection activeCell="B51" sqref="B51"/>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75">
      <c r="A1" s="47" t="s">
        <v>591</v>
      </c>
      <c r="B1" s="46"/>
      <c r="C1" s="46"/>
      <c r="D1" s="12"/>
      <c r="E1" s="12"/>
      <c r="F1" s="12"/>
      <c r="G1" s="129"/>
      <c r="H1" s="129"/>
      <c r="I1" s="12"/>
      <c r="J1" s="12"/>
    </row>
    <row r="2" spans="1:10" s="29" customFormat="1" ht="13.5" thickBot="1">
      <c r="A2" s="28"/>
      <c r="B2" s="28"/>
      <c r="C2" s="28"/>
      <c r="D2" s="28"/>
      <c r="E2" s="28"/>
      <c r="F2" s="28"/>
      <c r="H2" s="28"/>
      <c r="I2" s="13" t="s">
        <v>279</v>
      </c>
      <c r="J2" s="28"/>
    </row>
    <row r="3" spans="1:10" s="29" customFormat="1" ht="17.25" customHeight="1">
      <c r="A3" s="1523" t="s">
        <v>259</v>
      </c>
      <c r="B3" s="1538" t="s">
        <v>421</v>
      </c>
      <c r="C3" s="1539"/>
      <c r="D3" s="1530" t="s">
        <v>428</v>
      </c>
      <c r="E3" s="1530"/>
      <c r="F3" s="1530"/>
      <c r="G3" s="1531"/>
      <c r="H3" s="1536" t="s">
        <v>413</v>
      </c>
      <c r="I3" s="1537"/>
      <c r="J3" s="28"/>
    </row>
    <row r="4" spans="1:12" s="29" customFormat="1" ht="15" customHeight="1">
      <c r="A4" s="1524"/>
      <c r="B4" s="1540"/>
      <c r="C4" s="1541"/>
      <c r="D4" s="1546" t="s">
        <v>1478</v>
      </c>
      <c r="E4" s="1514" t="s">
        <v>411</v>
      </c>
      <c r="F4" s="1526" t="s">
        <v>412</v>
      </c>
      <c r="G4" s="1550" t="s">
        <v>368</v>
      </c>
      <c r="H4" s="1548" t="s">
        <v>414</v>
      </c>
      <c r="I4" s="1544" t="s">
        <v>415</v>
      </c>
      <c r="J4" s="28"/>
      <c r="L4" s="128"/>
    </row>
    <row r="5" spans="1:10" ht="14.25" customHeight="1">
      <c r="A5" s="1524"/>
      <c r="B5" s="1540"/>
      <c r="C5" s="1541"/>
      <c r="D5" s="1547"/>
      <c r="E5" s="1515"/>
      <c r="F5" s="1527"/>
      <c r="G5" s="1551"/>
      <c r="H5" s="1549"/>
      <c r="I5" s="1545"/>
      <c r="J5" s="12"/>
    </row>
    <row r="6" spans="1:10" s="211" customFormat="1" ht="10.5" customHeight="1" thickBot="1">
      <c r="A6" s="1525"/>
      <c r="B6" s="1542"/>
      <c r="C6" s="1543"/>
      <c r="D6" s="988" t="s">
        <v>327</v>
      </c>
      <c r="E6" s="207" t="s">
        <v>328</v>
      </c>
      <c r="F6" s="208" t="s">
        <v>329</v>
      </c>
      <c r="G6" s="209" t="s">
        <v>528</v>
      </c>
      <c r="H6" s="212" t="s">
        <v>331</v>
      </c>
      <c r="I6" s="402" t="s">
        <v>332</v>
      </c>
      <c r="J6" s="210"/>
    </row>
    <row r="7" spans="1:12" ht="12.75">
      <c r="A7" s="197">
        <v>1</v>
      </c>
      <c r="B7" s="464" t="s">
        <v>408</v>
      </c>
      <c r="C7" s="465"/>
      <c r="D7" s="403">
        <f>SUM(D8+D9+D10+D11+D12+D13+D15+D19+D23+D24)</f>
        <v>10543</v>
      </c>
      <c r="E7" s="404">
        <f>SUM(E8+E9+E11+E12+E13+E15+E19+E23+E24)</f>
        <v>394</v>
      </c>
      <c r="F7" s="404">
        <f>SUM(F8+F9+F11+F12+F13+F15+F19+F23+F24)</f>
        <v>2979</v>
      </c>
      <c r="G7" s="405">
        <f>SUM(D7:F7)</f>
        <v>13916</v>
      </c>
      <c r="H7" s="404">
        <f>G7</f>
        <v>13916</v>
      </c>
      <c r="I7" s="406">
        <f>SUM(I8+I9+I11+I12+I13+I15+I19+I23+I24)</f>
        <v>0</v>
      </c>
      <c r="J7" s="407"/>
      <c r="L7" s="61"/>
    </row>
    <row r="8" spans="1:13" ht="12.75" customHeight="1">
      <c r="A8" s="198">
        <v>2</v>
      </c>
      <c r="B8" s="1528" t="s">
        <v>337</v>
      </c>
      <c r="C8" s="1529"/>
      <c r="D8" s="989">
        <v>197</v>
      </c>
      <c r="E8" s="990">
        <v>231</v>
      </c>
      <c r="F8" s="990"/>
      <c r="G8" s="991">
        <f>SUM(D8:F8)</f>
        <v>428</v>
      </c>
      <c r="H8" s="990">
        <f>G8</f>
        <v>428</v>
      </c>
      <c r="I8" s="992"/>
      <c r="J8" s="408"/>
      <c r="K8" s="31"/>
      <c r="L8" s="31"/>
      <c r="M8" s="31"/>
    </row>
    <row r="9" spans="1:10" ht="24" customHeight="1">
      <c r="A9" s="198">
        <v>3</v>
      </c>
      <c r="B9" s="1528" t="s">
        <v>338</v>
      </c>
      <c r="C9" s="1529"/>
      <c r="D9" s="989"/>
      <c r="E9" s="990"/>
      <c r="F9" s="990"/>
      <c r="G9" s="991">
        <f aca="true" t="shared" si="0" ref="G9:G25">SUM(D9:F9)</f>
        <v>0</v>
      </c>
      <c r="H9" s="990"/>
      <c r="I9" s="992"/>
      <c r="J9" s="407"/>
    </row>
    <row r="10" spans="1:10" ht="24" customHeight="1">
      <c r="A10" s="198">
        <v>4</v>
      </c>
      <c r="B10" s="1528" t="s">
        <v>1479</v>
      </c>
      <c r="C10" s="1529"/>
      <c r="D10" s="989">
        <f>1987+143</f>
        <v>2130</v>
      </c>
      <c r="E10" s="990"/>
      <c r="F10" s="990"/>
      <c r="G10" s="991">
        <f t="shared" si="0"/>
        <v>2130</v>
      </c>
      <c r="H10" s="990">
        <f>G10</f>
        <v>2130</v>
      </c>
      <c r="I10" s="992"/>
      <c r="J10" s="407"/>
    </row>
    <row r="11" spans="1:12" ht="12.75">
      <c r="A11" s="198">
        <v>5</v>
      </c>
      <c r="B11" s="1528" t="s">
        <v>410</v>
      </c>
      <c r="C11" s="1529"/>
      <c r="D11" s="989"/>
      <c r="E11" s="990"/>
      <c r="F11" s="990"/>
      <c r="G11" s="991">
        <f t="shared" si="0"/>
        <v>0</v>
      </c>
      <c r="H11" s="990"/>
      <c r="I11" s="992"/>
      <c r="J11" s="407"/>
      <c r="L11" s="1020"/>
    </row>
    <row r="12" spans="1:10" ht="12.75">
      <c r="A12" s="198">
        <v>6</v>
      </c>
      <c r="B12" s="1528" t="s">
        <v>339</v>
      </c>
      <c r="C12" s="1529"/>
      <c r="D12" s="989"/>
      <c r="E12" s="990">
        <v>39</v>
      </c>
      <c r="F12" s="990"/>
      <c r="G12" s="991">
        <f t="shared" si="0"/>
        <v>39</v>
      </c>
      <c r="H12" s="990"/>
      <c r="I12" s="992"/>
      <c r="J12" s="407"/>
    </row>
    <row r="13" spans="1:10" ht="12.75">
      <c r="A13" s="199">
        <v>7</v>
      </c>
      <c r="B13" s="1532" t="s">
        <v>409</v>
      </c>
      <c r="C13" s="1533"/>
      <c r="D13" s="993">
        <f>D14</f>
        <v>1371</v>
      </c>
      <c r="E13" s="994"/>
      <c r="F13" s="994"/>
      <c r="G13" s="995">
        <f t="shared" si="0"/>
        <v>1371</v>
      </c>
      <c r="H13" s="994">
        <f>H14</f>
        <v>1371</v>
      </c>
      <c r="I13" s="996"/>
      <c r="J13" s="407"/>
    </row>
    <row r="14" spans="1:10" ht="12.75">
      <c r="A14" s="133">
        <v>8</v>
      </c>
      <c r="B14" s="466" t="s">
        <v>285</v>
      </c>
      <c r="C14" s="467" t="s">
        <v>340</v>
      </c>
      <c r="D14" s="997">
        <v>1371</v>
      </c>
      <c r="E14" s="998"/>
      <c r="F14" s="998"/>
      <c r="G14" s="999">
        <f t="shared" si="0"/>
        <v>1371</v>
      </c>
      <c r="H14" s="998">
        <f>G14</f>
        <v>1371</v>
      </c>
      <c r="I14" s="1000"/>
      <c r="J14" s="407"/>
    </row>
    <row r="15" spans="1:10" ht="12.75">
      <c r="A15" s="200">
        <v>9</v>
      </c>
      <c r="B15" s="1534" t="s">
        <v>341</v>
      </c>
      <c r="C15" s="1535"/>
      <c r="D15" s="1001">
        <f>SUM(D16:D18)</f>
        <v>1015</v>
      </c>
      <c r="E15" s="1002">
        <f>SUM(E16:E18)</f>
        <v>0</v>
      </c>
      <c r="F15" s="1002">
        <f>SUM(F16:F18)</f>
        <v>2664</v>
      </c>
      <c r="G15" s="1003">
        <f t="shared" si="0"/>
        <v>3679</v>
      </c>
      <c r="H15" s="1002">
        <f>SUM(H16:H18)</f>
        <v>3679</v>
      </c>
      <c r="I15" s="1004"/>
      <c r="J15" s="409"/>
    </row>
    <row r="16" spans="1:10" ht="12.75">
      <c r="A16" s="195">
        <v>10</v>
      </c>
      <c r="B16" s="468" t="s">
        <v>741</v>
      </c>
      <c r="C16" s="469" t="s">
        <v>342</v>
      </c>
      <c r="D16" s="1005">
        <f>115</f>
        <v>115</v>
      </c>
      <c r="E16" s="1006"/>
      <c r="F16" s="1006">
        <v>2646</v>
      </c>
      <c r="G16" s="1007">
        <f t="shared" si="0"/>
        <v>2761</v>
      </c>
      <c r="H16" s="1006">
        <f>G16</f>
        <v>2761</v>
      </c>
      <c r="I16" s="1008"/>
      <c r="J16" s="409"/>
    </row>
    <row r="17" spans="1:10" ht="12.75">
      <c r="A17" s="195">
        <v>11</v>
      </c>
      <c r="B17" s="470"/>
      <c r="C17" s="469" t="s">
        <v>343</v>
      </c>
      <c r="D17" s="1005"/>
      <c r="E17" s="1006"/>
      <c r="F17" s="1006"/>
      <c r="G17" s="1007">
        <f t="shared" si="0"/>
        <v>0</v>
      </c>
      <c r="H17" s="1006">
        <f>G17</f>
        <v>0</v>
      </c>
      <c r="I17" s="1008"/>
      <c r="J17" s="409"/>
    </row>
    <row r="18" spans="1:10" ht="12.75">
      <c r="A18" s="133">
        <v>12</v>
      </c>
      <c r="B18" s="471"/>
      <c r="C18" s="983" t="s">
        <v>1471</v>
      </c>
      <c r="D18" s="997">
        <v>900</v>
      </c>
      <c r="E18" s="998"/>
      <c r="F18" s="998">
        <v>18</v>
      </c>
      <c r="G18" s="999">
        <f t="shared" si="0"/>
        <v>918</v>
      </c>
      <c r="H18" s="998">
        <f>G18</f>
        <v>918</v>
      </c>
      <c r="I18" s="1000"/>
      <c r="J18" s="409"/>
    </row>
    <row r="19" spans="1:10" ht="12.75" customHeight="1">
      <c r="A19" s="200">
        <v>13</v>
      </c>
      <c r="B19" s="1534" t="s">
        <v>344</v>
      </c>
      <c r="C19" s="1535"/>
      <c r="D19" s="1001">
        <f>SUM(D20:D22)</f>
        <v>498</v>
      </c>
      <c r="E19" s="1002">
        <f>SUM(E20:E22)</f>
        <v>0</v>
      </c>
      <c r="F19" s="1002">
        <f>SUM(F20:F22)</f>
        <v>0</v>
      </c>
      <c r="G19" s="995">
        <f t="shared" si="0"/>
        <v>498</v>
      </c>
      <c r="H19" s="1002">
        <f>SUM(H20:H22)</f>
        <v>498</v>
      </c>
      <c r="I19" s="1004"/>
      <c r="J19" s="409"/>
    </row>
    <row r="20" spans="1:10" ht="12.75">
      <c r="A20" s="195">
        <v>14</v>
      </c>
      <c r="B20" s="468" t="s">
        <v>741</v>
      </c>
      <c r="C20" s="469" t="s">
        <v>345</v>
      </c>
      <c r="D20" s="1005"/>
      <c r="E20" s="1006"/>
      <c r="F20" s="1006"/>
      <c r="G20" s="1007">
        <f t="shared" si="0"/>
        <v>0</v>
      </c>
      <c r="H20" s="1006">
        <f>G20</f>
        <v>0</v>
      </c>
      <c r="I20" s="1008"/>
      <c r="J20" s="409"/>
    </row>
    <row r="21" spans="1:10" ht="12.75">
      <c r="A21" s="195">
        <v>15</v>
      </c>
      <c r="B21" s="470"/>
      <c r="C21" s="469" t="s">
        <v>343</v>
      </c>
      <c r="D21" s="1005">
        <v>153</v>
      </c>
      <c r="E21" s="1006"/>
      <c r="F21" s="1006"/>
      <c r="G21" s="1007">
        <f t="shared" si="0"/>
        <v>153</v>
      </c>
      <c r="H21" s="1006">
        <f>G21</f>
        <v>153</v>
      </c>
      <c r="I21" s="1008"/>
      <c r="J21" s="409"/>
    </row>
    <row r="22" spans="1:10" ht="12.75">
      <c r="A22" s="133">
        <v>16</v>
      </c>
      <c r="B22" s="471"/>
      <c r="C22" s="983" t="s">
        <v>1472</v>
      </c>
      <c r="D22" s="997">
        <v>345</v>
      </c>
      <c r="E22" s="998"/>
      <c r="F22" s="998"/>
      <c r="G22" s="999">
        <f t="shared" si="0"/>
        <v>345</v>
      </c>
      <c r="H22" s="998">
        <f>G22</f>
        <v>345</v>
      </c>
      <c r="I22" s="1000"/>
      <c r="J22" s="409"/>
    </row>
    <row r="23" spans="1:10" ht="12.75">
      <c r="A23" s="198">
        <v>17</v>
      </c>
      <c r="B23" s="1528" t="s">
        <v>346</v>
      </c>
      <c r="C23" s="1529"/>
      <c r="D23" s="989">
        <v>4182</v>
      </c>
      <c r="E23" s="990"/>
      <c r="F23" s="990"/>
      <c r="G23" s="991">
        <f t="shared" si="0"/>
        <v>4182</v>
      </c>
      <c r="H23" s="990">
        <f>G23</f>
        <v>4182</v>
      </c>
      <c r="I23" s="992"/>
      <c r="J23" s="407"/>
    </row>
    <row r="24" spans="1:10" ht="12.75">
      <c r="A24" s="199">
        <v>18</v>
      </c>
      <c r="B24" s="1532" t="s">
        <v>416</v>
      </c>
      <c r="C24" s="1533"/>
      <c r="D24" s="993">
        <f>SUM(D25:D29)</f>
        <v>1150</v>
      </c>
      <c r="E24" s="994">
        <f>SUM(E25:E29)</f>
        <v>124</v>
      </c>
      <c r="F24" s="994">
        <f>SUM(F25:F29)</f>
        <v>315</v>
      </c>
      <c r="G24" s="1003">
        <f t="shared" si="0"/>
        <v>1589</v>
      </c>
      <c r="H24" s="994">
        <f>SUM(H25:H30)</f>
        <v>1547</v>
      </c>
      <c r="I24" s="996"/>
      <c r="J24" s="407"/>
    </row>
    <row r="25" spans="1:10" s="296" customFormat="1" ht="12.75">
      <c r="A25" s="984"/>
      <c r="B25" s="468" t="s">
        <v>741</v>
      </c>
      <c r="C25" s="987" t="s">
        <v>1473</v>
      </c>
      <c r="D25" s="1009">
        <v>95</v>
      </c>
      <c r="E25" s="1010"/>
      <c r="F25" s="1010"/>
      <c r="G25" s="1011">
        <f t="shared" si="0"/>
        <v>95</v>
      </c>
      <c r="H25" s="1010">
        <f>G25</f>
        <v>95</v>
      </c>
      <c r="I25" s="1012"/>
      <c r="J25" s="986"/>
    </row>
    <row r="26" spans="1:10" s="296" customFormat="1" ht="12.75">
      <c r="A26" s="984"/>
      <c r="B26" s="985"/>
      <c r="C26" s="987" t="s">
        <v>1474</v>
      </c>
      <c r="D26" s="1013">
        <v>42</v>
      </c>
      <c r="E26" s="1014"/>
      <c r="F26" s="1015"/>
      <c r="G26" s="1011">
        <f>SUM(D27:F27)</f>
        <v>471</v>
      </c>
      <c r="H26" s="1010">
        <f>G26</f>
        <v>471</v>
      </c>
      <c r="I26" s="1012"/>
      <c r="J26" s="986"/>
    </row>
    <row r="27" spans="1:10" s="296" customFormat="1" ht="12.75">
      <c r="A27" s="984"/>
      <c r="B27" s="985"/>
      <c r="C27" s="987" t="s">
        <v>1475</v>
      </c>
      <c r="D27" s="1009">
        <f>119+352</f>
        <v>471</v>
      </c>
      <c r="E27" s="1010"/>
      <c r="F27" s="1010"/>
      <c r="G27" s="1011">
        <f>SUM(D28:F28)</f>
        <v>9</v>
      </c>
      <c r="H27" s="1010">
        <f>G27</f>
        <v>9</v>
      </c>
      <c r="I27" s="1012"/>
      <c r="J27" s="986"/>
    </row>
    <row r="28" spans="1:10" s="296" customFormat="1" ht="12.75">
      <c r="A28" s="984"/>
      <c r="B28" s="985"/>
      <c r="C28" s="987" t="s">
        <v>1476</v>
      </c>
      <c r="D28" s="1009">
        <v>9</v>
      </c>
      <c r="E28" s="1010"/>
      <c r="F28" s="1010"/>
      <c r="G28" s="1011">
        <f>SUM(D29:F29)</f>
        <v>972</v>
      </c>
      <c r="H28" s="1010">
        <f>G28</f>
        <v>972</v>
      </c>
      <c r="I28" s="1012"/>
      <c r="J28" s="986"/>
    </row>
    <row r="29" spans="1:12" s="296" customFormat="1" ht="12.75">
      <c r="A29" s="984"/>
      <c r="B29" s="985"/>
      <c r="C29" s="987" t="s">
        <v>1477</v>
      </c>
      <c r="D29" s="1009">
        <v>533</v>
      </c>
      <c r="E29" s="1010">
        <v>124</v>
      </c>
      <c r="F29" s="1010">
        <v>315</v>
      </c>
      <c r="G29" s="1011"/>
      <c r="H29" s="1009"/>
      <c r="I29" s="1012"/>
      <c r="J29" s="986"/>
      <c r="L29" s="1123"/>
    </row>
    <row r="30" spans="1:10" ht="13.5" thickBot="1">
      <c r="A30" s="196">
        <v>19</v>
      </c>
      <c r="B30" s="472"/>
      <c r="C30" s="473"/>
      <c r="D30" s="1016"/>
      <c r="E30" s="1017"/>
      <c r="F30" s="1017"/>
      <c r="G30" s="1018"/>
      <c r="H30" s="1017"/>
      <c r="I30" s="1019"/>
      <c r="J30" s="407"/>
    </row>
    <row r="31" spans="1:10" ht="12.75">
      <c r="A31" s="12"/>
      <c r="B31" s="12"/>
      <c r="C31" s="12"/>
      <c r="D31" s="12"/>
      <c r="E31" s="12"/>
      <c r="F31" s="12"/>
      <c r="G31" s="12"/>
      <c r="H31" s="12"/>
      <c r="I31" s="12"/>
      <c r="J31" s="12"/>
    </row>
    <row r="32" spans="1:10" ht="12.75">
      <c r="A32" s="12" t="s">
        <v>384</v>
      </c>
      <c r="B32" s="12"/>
      <c r="C32" s="12"/>
      <c r="D32" s="12"/>
      <c r="E32" s="12"/>
      <c r="F32" s="12"/>
      <c r="G32" s="12"/>
      <c r="H32" s="12"/>
      <c r="I32" s="12"/>
      <c r="J32" s="12"/>
    </row>
    <row r="33" spans="1:10" ht="12.75">
      <c r="A33" s="17" t="s">
        <v>608</v>
      </c>
      <c r="B33" s="26"/>
      <c r="C33" s="26"/>
      <c r="D33" s="12"/>
      <c r="E33" s="12"/>
      <c r="F33" s="12"/>
      <c r="G33" s="12"/>
      <c r="H33" s="12"/>
      <c r="I33" s="12"/>
      <c r="J33" s="12"/>
    </row>
    <row r="34" spans="1:10" ht="12.75">
      <c r="A34" s="17" t="s">
        <v>1480</v>
      </c>
      <c r="B34" s="26"/>
      <c r="C34" s="26"/>
      <c r="D34" s="12"/>
      <c r="E34" s="12"/>
      <c r="F34" s="12"/>
      <c r="G34" s="12"/>
      <c r="H34" s="12"/>
      <c r="I34" s="12"/>
      <c r="J34" s="12"/>
    </row>
    <row r="35" spans="1:10" ht="15" customHeight="1">
      <c r="A35" s="1448"/>
      <c r="B35" s="1448"/>
      <c r="C35" s="1448"/>
      <c r="D35" s="1448"/>
      <c r="E35" s="1448"/>
      <c r="F35" s="1448"/>
      <c r="G35" s="1448"/>
      <c r="H35" s="1448"/>
      <c r="I35" s="1448"/>
      <c r="J35" s="205"/>
    </row>
    <row r="36" spans="1:11" ht="12.75">
      <c r="A36" s="17" t="s">
        <v>726</v>
      </c>
      <c r="B36" s="26"/>
      <c r="C36" s="26"/>
      <c r="D36" s="12"/>
      <c r="E36" s="12"/>
      <c r="F36" s="12"/>
      <c r="G36" s="12"/>
      <c r="H36" s="12"/>
      <c r="I36" s="12"/>
      <c r="J36" s="1021"/>
      <c r="K36" s="88"/>
    </row>
    <row r="37" spans="1:11" ht="15.75" customHeight="1">
      <c r="A37" s="1448"/>
      <c r="B37" s="1448"/>
      <c r="C37" s="1448"/>
      <c r="D37" s="1448"/>
      <c r="E37" s="1448"/>
      <c r="F37" s="1448"/>
      <c r="G37" s="1448"/>
      <c r="H37" s="1448"/>
      <c r="I37" s="1448"/>
      <c r="J37" s="106"/>
      <c r="K37" s="88"/>
    </row>
    <row r="38" spans="1:11" ht="12.75">
      <c r="A38" s="17" t="s">
        <v>856</v>
      </c>
      <c r="B38" s="12"/>
      <c r="C38" s="12"/>
      <c r="D38" s="28" t="s">
        <v>617</v>
      </c>
      <c r="E38" s="12"/>
      <c r="F38" s="12"/>
      <c r="G38" s="12"/>
      <c r="H38" s="12"/>
      <c r="I38" s="12"/>
      <c r="J38" s="106"/>
      <c r="K38" s="88"/>
    </row>
    <row r="39" spans="2:11" ht="12.75">
      <c r="B39" s="16" t="s">
        <v>742</v>
      </c>
      <c r="C39" s="57" t="s">
        <v>743</v>
      </c>
      <c r="D39" s="1192">
        <v>2646</v>
      </c>
      <c r="J39" s="88"/>
      <c r="K39" s="88"/>
    </row>
    <row r="40" spans="2:11" ht="12.75">
      <c r="B40" s="16" t="s">
        <v>744</v>
      </c>
      <c r="C40" s="57" t="s">
        <v>733</v>
      </c>
      <c r="D40" s="1192">
        <v>3</v>
      </c>
      <c r="J40" s="88"/>
      <c r="K40" s="88"/>
    </row>
    <row r="41" spans="2:11" ht="12.75">
      <c r="B41" s="16" t="s">
        <v>745</v>
      </c>
      <c r="C41" s="57" t="s">
        <v>854</v>
      </c>
      <c r="D41" s="1192">
        <v>18</v>
      </c>
      <c r="J41" s="88"/>
      <c r="K41" s="88"/>
    </row>
    <row r="42" spans="2:11" ht="12.75">
      <c r="B42" s="1124" t="s">
        <v>855</v>
      </c>
      <c r="C42" s="1124" t="s">
        <v>746</v>
      </c>
      <c r="D42" s="1286">
        <v>312</v>
      </c>
      <c r="J42" s="88"/>
      <c r="K42" s="88"/>
    </row>
    <row r="43" spans="2:11" ht="12.75">
      <c r="B43" s="16" t="s">
        <v>761</v>
      </c>
      <c r="C43" s="57"/>
      <c r="D43" s="1192">
        <f>SUM(D39:D42)</f>
        <v>2979</v>
      </c>
      <c r="J43" s="88"/>
      <c r="K43" s="88"/>
    </row>
    <row r="44" spans="10:11" ht="12.75">
      <c r="J44" s="88"/>
      <c r="K44" s="88"/>
    </row>
    <row r="45" spans="1:11" ht="12.75">
      <c r="A45" s="16" t="s">
        <v>1481</v>
      </c>
      <c r="J45" s="88"/>
      <c r="K45" s="88"/>
    </row>
    <row r="46" spans="1:11" ht="12.75">
      <c r="A46" s="16" t="s">
        <v>747</v>
      </c>
      <c r="J46" s="88"/>
      <c r="K46" s="88"/>
    </row>
    <row r="47" spans="4:11" ht="12.75">
      <c r="D47" s="28" t="s">
        <v>617</v>
      </c>
      <c r="J47" s="88"/>
      <c r="K47" s="88"/>
    </row>
    <row r="48" spans="2:11" ht="12.75">
      <c r="B48" s="16" t="s">
        <v>748</v>
      </c>
      <c r="C48" s="16" t="s">
        <v>749</v>
      </c>
      <c r="D48" s="1192">
        <v>486</v>
      </c>
      <c r="J48" s="88"/>
      <c r="K48" s="88"/>
    </row>
    <row r="49" spans="1:11" ht="12.75">
      <c r="A49" s="57"/>
      <c r="B49" s="57" t="s">
        <v>750</v>
      </c>
      <c r="C49" s="57" t="s">
        <v>751</v>
      </c>
      <c r="D49" s="1287">
        <v>1501</v>
      </c>
      <c r="E49" s="57"/>
      <c r="F49" s="57"/>
      <c r="G49" s="57"/>
      <c r="H49" s="57"/>
      <c r="I49" s="57"/>
      <c r="J49" s="1022"/>
      <c r="K49" s="1022"/>
    </row>
    <row r="50" spans="1:11" ht="12.75">
      <c r="A50" s="57"/>
      <c r="B50" s="1124" t="s">
        <v>745</v>
      </c>
      <c r="C50" s="1124" t="s">
        <v>1482</v>
      </c>
      <c r="D50" s="1286">
        <v>143</v>
      </c>
      <c r="E50" s="57"/>
      <c r="F50" s="57"/>
      <c r="G50" s="57"/>
      <c r="H50" s="57"/>
      <c r="I50" s="57"/>
      <c r="J50" s="1022"/>
      <c r="K50" s="1022"/>
    </row>
    <row r="51" spans="2:11" ht="12.75">
      <c r="B51" s="16" t="s">
        <v>752</v>
      </c>
      <c r="D51" s="1192">
        <f>SUM(D48:D50)</f>
        <v>2130</v>
      </c>
      <c r="J51" s="88"/>
      <c r="K51" s="88"/>
    </row>
    <row r="52" spans="1:11" ht="12.75">
      <c r="A52" s="88"/>
      <c r="B52" s="1022"/>
      <c r="C52" s="1022"/>
      <c r="D52" s="1022"/>
      <c r="E52" s="88"/>
      <c r="F52" s="88"/>
      <c r="G52" s="88"/>
      <c r="H52" s="88"/>
      <c r="I52" s="88"/>
      <c r="J52" s="88"/>
      <c r="K52" s="88"/>
    </row>
    <row r="53" spans="8:11" ht="12.75">
      <c r="H53" s="88"/>
      <c r="I53" s="88"/>
      <c r="J53" s="88"/>
      <c r="K53" s="88"/>
    </row>
    <row r="54" spans="1:11" ht="12.75">
      <c r="A54" s="16" t="s">
        <v>1483</v>
      </c>
      <c r="H54" s="88"/>
      <c r="I54" s="88"/>
      <c r="J54" s="88"/>
      <c r="K54" s="88"/>
    </row>
    <row r="55" spans="1:11" ht="12.75">
      <c r="A55" s="16" t="s">
        <v>1485</v>
      </c>
      <c r="H55" s="88"/>
      <c r="I55" s="88"/>
      <c r="J55" s="88"/>
      <c r="K55" s="88"/>
    </row>
    <row r="56" spans="1:11" ht="15">
      <c r="A56" s="16" t="s">
        <v>1484</v>
      </c>
      <c r="B56" s="1026"/>
      <c r="C56" s="1026"/>
      <c r="D56" s="1026"/>
      <c r="H56" s="88"/>
      <c r="I56" s="88"/>
      <c r="J56" s="88"/>
      <c r="K56" s="88"/>
    </row>
  </sheetData>
  <sheetProtection insertColumns="0" insertRows="0" deleteColumns="0" deleteRows="0"/>
  <mergeCells count="22">
    <mergeCell ref="B11:C11"/>
    <mergeCell ref="B12:C12"/>
    <mergeCell ref="B24:C24"/>
    <mergeCell ref="B15:C15"/>
    <mergeCell ref="H3:I3"/>
    <mergeCell ref="B3:C6"/>
    <mergeCell ref="B19:C19"/>
    <mergeCell ref="I4:I5"/>
    <mergeCell ref="B13:C13"/>
    <mergeCell ref="D4:D5"/>
    <mergeCell ref="H4:H5"/>
    <mergeCell ref="G4:G5"/>
    <mergeCell ref="A3:A6"/>
    <mergeCell ref="F4:F5"/>
    <mergeCell ref="B9:C9"/>
    <mergeCell ref="E4:E5"/>
    <mergeCell ref="A37:I37"/>
    <mergeCell ref="A35:I35"/>
    <mergeCell ref="D3:G3"/>
    <mergeCell ref="B23:C23"/>
    <mergeCell ref="B8:C8"/>
    <mergeCell ref="B10:C10"/>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zoomScale="115" zoomScaleNormal="115" workbookViewId="0" topLeftCell="A16">
      <selection activeCell="A47" sqref="A47"/>
    </sheetView>
  </sheetViews>
  <sheetFormatPr defaultColWidth="9.140625" defaultRowHeight="15"/>
  <cols>
    <col min="1" max="1" width="3.421875" style="18" customWidth="1"/>
    <col min="2" max="2" width="15.4218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1486</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22" t="s">
        <v>1487</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1497</v>
      </c>
    </row>
    <row r="5" spans="1:14" ht="16.5" customHeight="1">
      <c r="A5" s="1552" t="s">
        <v>259</v>
      </c>
      <c r="B5" s="1563" t="s">
        <v>684</v>
      </c>
      <c r="C5" s="1559" t="s">
        <v>254</v>
      </c>
      <c r="D5" s="1560"/>
      <c r="E5" s="1566" t="s">
        <v>347</v>
      </c>
      <c r="F5" s="1567"/>
      <c r="G5" s="1567"/>
      <c r="H5" s="1567"/>
      <c r="I5" s="1567"/>
      <c r="J5" s="1567"/>
      <c r="K5" s="1567"/>
      <c r="L5" s="1568"/>
      <c r="M5" s="1559" t="s">
        <v>393</v>
      </c>
      <c r="N5" s="1560"/>
    </row>
    <row r="6" spans="1:14" ht="17.25" customHeight="1">
      <c r="A6" s="1553"/>
      <c r="B6" s="1564"/>
      <c r="C6" s="1557" t="s">
        <v>348</v>
      </c>
      <c r="D6" s="1561" t="s">
        <v>349</v>
      </c>
      <c r="E6" s="1569" t="s">
        <v>348</v>
      </c>
      <c r="F6" s="1570"/>
      <c r="G6" s="1570"/>
      <c r="H6" s="1570"/>
      <c r="I6" s="1571"/>
      <c r="J6" s="1555" t="s">
        <v>349</v>
      </c>
      <c r="K6" s="1555"/>
      <c r="L6" s="1556"/>
      <c r="M6" s="1557" t="s">
        <v>348</v>
      </c>
      <c r="N6" s="1561" t="s">
        <v>349</v>
      </c>
    </row>
    <row r="7" spans="1:14" ht="30.75" customHeight="1">
      <c r="A7" s="1553"/>
      <c r="B7" s="1565"/>
      <c r="C7" s="1558"/>
      <c r="D7" s="1562"/>
      <c r="E7" s="258" t="s">
        <v>350</v>
      </c>
      <c r="F7" s="259" t="s">
        <v>529</v>
      </c>
      <c r="G7" s="260" t="s">
        <v>530</v>
      </c>
      <c r="H7" s="259" t="s">
        <v>353</v>
      </c>
      <c r="I7" s="259" t="s">
        <v>293</v>
      </c>
      <c r="J7" s="259" t="s">
        <v>351</v>
      </c>
      <c r="K7" s="259" t="s">
        <v>262</v>
      </c>
      <c r="L7" s="261" t="s">
        <v>293</v>
      </c>
      <c r="M7" s="1558"/>
      <c r="N7" s="1562"/>
    </row>
    <row r="8" spans="1:14" s="19" customFormat="1" ht="13.5" customHeight="1" thickBot="1">
      <c r="A8" s="1554"/>
      <c r="B8" s="253" t="s">
        <v>327</v>
      </c>
      <c r="C8" s="254" t="s">
        <v>328</v>
      </c>
      <c r="D8" s="253" t="s">
        <v>329</v>
      </c>
      <c r="E8" s="254" t="s">
        <v>330</v>
      </c>
      <c r="F8" s="255" t="s">
        <v>331</v>
      </c>
      <c r="G8" s="256" t="s">
        <v>332</v>
      </c>
      <c r="H8" s="256" t="s">
        <v>333</v>
      </c>
      <c r="I8" s="255" t="s">
        <v>334</v>
      </c>
      <c r="J8" s="255" t="s">
        <v>335</v>
      </c>
      <c r="K8" s="255" t="s">
        <v>336</v>
      </c>
      <c r="L8" s="257" t="s">
        <v>361</v>
      </c>
      <c r="M8" s="254" t="s">
        <v>394</v>
      </c>
      <c r="N8" s="253" t="s">
        <v>395</v>
      </c>
    </row>
    <row r="9" spans="1:14" ht="13.5" customHeight="1">
      <c r="A9" s="251">
        <v>1</v>
      </c>
      <c r="B9" s="248"/>
      <c r="C9" s="155"/>
      <c r="D9" s="156"/>
      <c r="E9" s="157"/>
      <c r="F9" s="158"/>
      <c r="G9" s="159"/>
      <c r="H9" s="159"/>
      <c r="I9" s="158">
        <f>+E9+F9+G9+H9</f>
        <v>0</v>
      </c>
      <c r="J9" s="158"/>
      <c r="K9" s="158"/>
      <c r="L9" s="160">
        <f>J9+K9</f>
        <v>0</v>
      </c>
      <c r="M9" s="155">
        <f>I9-C9</f>
        <v>0</v>
      </c>
      <c r="N9" s="156">
        <f>L9-D9</f>
        <v>0</v>
      </c>
    </row>
    <row r="10" spans="1:14" ht="13.5" customHeight="1" thickBot="1">
      <c r="A10" s="262">
        <v>2</v>
      </c>
      <c r="B10" s="249"/>
      <c r="C10" s="162"/>
      <c r="D10" s="163"/>
      <c r="E10" s="164"/>
      <c r="F10" s="165"/>
      <c r="G10" s="166"/>
      <c r="H10" s="166"/>
      <c r="I10" s="165">
        <f>+E10+F10+G10+H10</f>
        <v>0</v>
      </c>
      <c r="J10" s="165"/>
      <c r="K10" s="165"/>
      <c r="L10" s="160">
        <f>J10+K10</f>
        <v>0</v>
      </c>
      <c r="M10" s="155">
        <f>I10-C10</f>
        <v>0</v>
      </c>
      <c r="N10" s="156">
        <f>L10-D10</f>
        <v>0</v>
      </c>
    </row>
    <row r="11" spans="1:14" ht="12.75" customHeight="1" thickBot="1">
      <c r="A11" s="252">
        <f>A10+1</f>
        <v>3</v>
      </c>
      <c r="B11" s="250" t="s">
        <v>281</v>
      </c>
      <c r="C11" s="167">
        <f aca="true" t="shared" si="0" ref="C11:N11">SUM(C9:C10)</f>
        <v>0</v>
      </c>
      <c r="D11" s="168">
        <f t="shared" si="0"/>
        <v>0</v>
      </c>
      <c r="E11" s="169">
        <f t="shared" si="0"/>
        <v>0</v>
      </c>
      <c r="F11" s="170">
        <f t="shared" si="0"/>
        <v>0</v>
      </c>
      <c r="G11" s="170">
        <f t="shared" si="0"/>
        <v>0</v>
      </c>
      <c r="H11" s="170">
        <f t="shared" si="0"/>
        <v>0</v>
      </c>
      <c r="I11" s="170">
        <f t="shared" si="0"/>
        <v>0</v>
      </c>
      <c r="J11" s="170">
        <f t="shared" si="0"/>
        <v>0</v>
      </c>
      <c r="K11" s="170">
        <f t="shared" si="0"/>
        <v>0</v>
      </c>
      <c r="L11" s="170">
        <f t="shared" si="0"/>
        <v>0</v>
      </c>
      <c r="M11" s="167">
        <f t="shared" si="0"/>
        <v>0</v>
      </c>
      <c r="N11" s="171">
        <f t="shared" si="0"/>
        <v>0</v>
      </c>
    </row>
    <row r="12" spans="1:12" ht="13.5" customHeight="1">
      <c r="A12" s="1024" t="s">
        <v>753</v>
      </c>
      <c r="B12" s="17"/>
      <c r="C12" s="17"/>
      <c r="D12" s="17"/>
      <c r="E12" s="17"/>
      <c r="F12" s="17"/>
      <c r="G12" s="17"/>
      <c r="H12" s="17"/>
      <c r="I12" s="17"/>
      <c r="J12" s="17"/>
      <c r="K12" s="17"/>
      <c r="L12" s="17"/>
    </row>
    <row r="13" spans="1:12" ht="13.5" customHeight="1">
      <c r="A13" s="1024"/>
      <c r="B13" s="17"/>
      <c r="C13" s="17"/>
      <c r="D13" s="17"/>
      <c r="E13" s="17"/>
      <c r="F13" s="17"/>
      <c r="G13" s="17"/>
      <c r="H13" s="17"/>
      <c r="I13" s="17"/>
      <c r="J13" s="17"/>
      <c r="K13" s="17"/>
      <c r="L13" s="17"/>
    </row>
    <row r="14" spans="1:12" ht="13.5" customHeight="1">
      <c r="A14" s="12" t="s">
        <v>384</v>
      </c>
      <c r="B14" s="17"/>
      <c r="C14" s="17"/>
      <c r="D14" s="17"/>
      <c r="E14" s="17"/>
      <c r="F14" s="17"/>
      <c r="G14" s="17"/>
      <c r="H14" s="17"/>
      <c r="I14" s="17"/>
      <c r="J14" s="17"/>
      <c r="K14" s="17"/>
      <c r="L14" s="17"/>
    </row>
    <row r="15" spans="1:12" ht="13.5" customHeight="1">
      <c r="A15" s="12" t="s">
        <v>397</v>
      </c>
      <c r="B15" s="17"/>
      <c r="C15" s="17"/>
      <c r="D15" s="17"/>
      <c r="E15" s="17"/>
      <c r="F15" s="17"/>
      <c r="G15" s="17"/>
      <c r="H15" s="17"/>
      <c r="I15" s="17"/>
      <c r="J15" s="17"/>
      <c r="K15" s="17"/>
      <c r="L15" s="17"/>
    </row>
    <row r="16" spans="1:12" ht="13.5" customHeight="1">
      <c r="A16" s="17" t="s">
        <v>1488</v>
      </c>
      <c r="B16" s="17"/>
      <c r="C16" s="17"/>
      <c r="D16" s="17"/>
      <c r="E16" s="17"/>
      <c r="F16" s="17"/>
      <c r="G16" s="17"/>
      <c r="H16" s="17"/>
      <c r="I16" s="17"/>
      <c r="J16" s="17"/>
      <c r="K16" s="17"/>
      <c r="L16" s="17"/>
    </row>
    <row r="17" spans="1:12" ht="13.5" customHeight="1">
      <c r="A17" s="17" t="s">
        <v>1489</v>
      </c>
      <c r="B17" s="191"/>
      <c r="C17" s="191"/>
      <c r="D17" s="191"/>
      <c r="E17" s="191"/>
      <c r="F17" s="191"/>
      <c r="G17" s="191"/>
      <c r="H17" s="191"/>
      <c r="I17" s="191"/>
      <c r="J17" s="191"/>
      <c r="K17" s="191"/>
      <c r="L17" s="191"/>
    </row>
    <row r="18" spans="1:14" ht="13.5" customHeight="1">
      <c r="A18" s="24"/>
      <c r="B18" s="20"/>
      <c r="C18" s="20"/>
      <c r="D18" s="20"/>
      <c r="E18" s="20"/>
      <c r="F18" s="20"/>
      <c r="G18" s="20"/>
      <c r="H18" s="20"/>
      <c r="I18" s="20"/>
      <c r="J18" s="20"/>
      <c r="K18" s="20"/>
      <c r="L18" s="20"/>
      <c r="N18" s="21"/>
    </row>
    <row r="19" spans="1:12" s="6" customFormat="1" ht="18" customHeight="1">
      <c r="A19" s="122" t="s">
        <v>1490</v>
      </c>
      <c r="B19" s="12"/>
      <c r="C19" s="12"/>
      <c r="D19" s="12"/>
      <c r="E19" s="12"/>
      <c r="F19" s="12"/>
      <c r="G19" s="12"/>
      <c r="H19" s="12"/>
      <c r="I19" s="12"/>
      <c r="J19" s="12"/>
      <c r="K19" s="12"/>
      <c r="L19" s="5"/>
    </row>
    <row r="20" spans="1:14" s="6" customFormat="1" ht="13.5" customHeight="1" thickBot="1">
      <c r="A20" s="12"/>
      <c r="B20" s="12"/>
      <c r="C20" s="12"/>
      <c r="D20" s="12"/>
      <c r="E20" s="12"/>
      <c r="F20" s="12"/>
      <c r="G20" s="12"/>
      <c r="H20" s="12"/>
      <c r="I20" s="12"/>
      <c r="J20" s="12"/>
      <c r="L20" s="5"/>
      <c r="N20" s="23" t="s">
        <v>1497</v>
      </c>
    </row>
    <row r="21" spans="1:14" s="6" customFormat="1" ht="19.5" customHeight="1">
      <c r="A21" s="1552" t="s">
        <v>259</v>
      </c>
      <c r="B21" s="1573" t="s">
        <v>396</v>
      </c>
      <c r="C21" s="1559" t="s">
        <v>254</v>
      </c>
      <c r="D21" s="1560"/>
      <c r="E21" s="1576" t="s">
        <v>347</v>
      </c>
      <c r="F21" s="1530"/>
      <c r="G21" s="1530"/>
      <c r="H21" s="1530"/>
      <c r="I21" s="1530"/>
      <c r="J21" s="1530"/>
      <c r="K21" s="1530"/>
      <c r="L21" s="1577"/>
      <c r="M21" s="1559" t="s">
        <v>393</v>
      </c>
      <c r="N21" s="1560"/>
    </row>
    <row r="22" spans="1:14" s="6" customFormat="1" ht="19.5" customHeight="1">
      <c r="A22" s="1553"/>
      <c r="B22" s="1574"/>
      <c r="C22" s="1557" t="s">
        <v>348</v>
      </c>
      <c r="D22" s="1561" t="s">
        <v>349</v>
      </c>
      <c r="E22" s="1578" t="s">
        <v>348</v>
      </c>
      <c r="F22" s="1579"/>
      <c r="G22" s="1579"/>
      <c r="H22" s="1579"/>
      <c r="I22" s="1579"/>
      <c r="J22" s="1580" t="s">
        <v>349</v>
      </c>
      <c r="K22" s="1580"/>
      <c r="L22" s="1580"/>
      <c r="M22" s="1557" t="s">
        <v>348</v>
      </c>
      <c r="N22" s="1561" t="s">
        <v>349</v>
      </c>
    </row>
    <row r="23" spans="1:14" s="6" customFormat="1" ht="31.5" customHeight="1">
      <c r="A23" s="1553"/>
      <c r="B23" s="1575"/>
      <c r="C23" s="1558"/>
      <c r="D23" s="1562"/>
      <c r="E23" s="238" t="s">
        <v>350</v>
      </c>
      <c r="F23" s="259" t="s">
        <v>529</v>
      </c>
      <c r="G23" s="260" t="s">
        <v>530</v>
      </c>
      <c r="H23" s="259" t="s">
        <v>353</v>
      </c>
      <c r="I23" s="225" t="s">
        <v>293</v>
      </c>
      <c r="J23" s="225" t="s">
        <v>352</v>
      </c>
      <c r="K23" s="225" t="s">
        <v>262</v>
      </c>
      <c r="L23" s="265" t="s">
        <v>293</v>
      </c>
      <c r="M23" s="1558"/>
      <c r="N23" s="1562"/>
    </row>
    <row r="24" spans="1:14" s="7" customFormat="1" ht="13.5" customHeight="1" thickBot="1">
      <c r="A24" s="1554"/>
      <c r="B24" s="263" t="s">
        <v>327</v>
      </c>
      <c r="C24" s="254" t="s">
        <v>328</v>
      </c>
      <c r="D24" s="253" t="s">
        <v>329</v>
      </c>
      <c r="E24" s="236" t="s">
        <v>330</v>
      </c>
      <c r="F24" s="237" t="s">
        <v>331</v>
      </c>
      <c r="G24" s="264" t="s">
        <v>332</v>
      </c>
      <c r="H24" s="264" t="s">
        <v>333</v>
      </c>
      <c r="I24" s="237" t="s">
        <v>334</v>
      </c>
      <c r="J24" s="237" t="s">
        <v>335</v>
      </c>
      <c r="K24" s="237" t="s">
        <v>336</v>
      </c>
      <c r="L24" s="143" t="s">
        <v>361</v>
      </c>
      <c r="M24" s="254" t="s">
        <v>394</v>
      </c>
      <c r="N24" s="253" t="s">
        <v>395</v>
      </c>
    </row>
    <row r="25" spans="1:14" s="6" customFormat="1" ht="13.5" customHeight="1">
      <c r="A25" s="251">
        <v>1</v>
      </c>
      <c r="B25" s="248" t="s">
        <v>754</v>
      </c>
      <c r="C25" s="155"/>
      <c r="D25" s="156">
        <v>3403</v>
      </c>
      <c r="E25" s="157"/>
      <c r="F25" s="158"/>
      <c r="G25" s="159"/>
      <c r="H25" s="159"/>
      <c r="I25" s="158">
        <f>+E25+F25+G25+H25</f>
        <v>0</v>
      </c>
      <c r="J25" s="158"/>
      <c r="K25" s="158">
        <v>3256</v>
      </c>
      <c r="L25" s="160">
        <f>J25+K25</f>
        <v>3256</v>
      </c>
      <c r="M25" s="155">
        <f>I25-C25</f>
        <v>0</v>
      </c>
      <c r="N25" s="156">
        <f>L25-D25</f>
        <v>-147</v>
      </c>
    </row>
    <row r="26" spans="1:14" s="6" customFormat="1" ht="13.5" customHeight="1" thickBot="1">
      <c r="A26" s="262">
        <v>2</v>
      </c>
      <c r="B26" s="249"/>
      <c r="C26" s="162"/>
      <c r="D26" s="163"/>
      <c r="E26" s="164"/>
      <c r="F26" s="165"/>
      <c r="G26" s="166"/>
      <c r="H26" s="166"/>
      <c r="I26" s="165">
        <f>+E26+F26+G26+H26</f>
        <v>0</v>
      </c>
      <c r="J26" s="165"/>
      <c r="K26" s="165"/>
      <c r="L26" s="160">
        <f>J26+K26</f>
        <v>0</v>
      </c>
      <c r="M26" s="155">
        <f>I26-C26</f>
        <v>0</v>
      </c>
      <c r="N26" s="156">
        <f>L26-D26</f>
        <v>0</v>
      </c>
    </row>
    <row r="27" spans="1:14" s="6" customFormat="1" ht="12.75" customHeight="1" thickBot="1">
      <c r="A27" s="252">
        <f>A26+1</f>
        <v>3</v>
      </c>
      <c r="B27" s="250" t="s">
        <v>281</v>
      </c>
      <c r="C27" s="167">
        <f aca="true" t="shared" si="1" ref="C27:N27">SUM(C25:C26)</f>
        <v>0</v>
      </c>
      <c r="D27" s="168">
        <f t="shared" si="1"/>
        <v>3403</v>
      </c>
      <c r="E27" s="169">
        <f t="shared" si="1"/>
        <v>0</v>
      </c>
      <c r="F27" s="170">
        <f t="shared" si="1"/>
        <v>0</v>
      </c>
      <c r="G27" s="170">
        <f t="shared" si="1"/>
        <v>0</v>
      </c>
      <c r="H27" s="170">
        <f t="shared" si="1"/>
        <v>0</v>
      </c>
      <c r="I27" s="170">
        <f t="shared" si="1"/>
        <v>0</v>
      </c>
      <c r="J27" s="170">
        <f t="shared" si="1"/>
        <v>0</v>
      </c>
      <c r="K27" s="170">
        <f t="shared" si="1"/>
        <v>3256</v>
      </c>
      <c r="L27" s="170">
        <f t="shared" si="1"/>
        <v>3256</v>
      </c>
      <c r="M27" s="167">
        <f t="shared" si="1"/>
        <v>0</v>
      </c>
      <c r="N27" s="171">
        <f t="shared" si="1"/>
        <v>-147</v>
      </c>
    </row>
    <row r="28" spans="1:12" s="6" customFormat="1" ht="12.75">
      <c r="A28" s="12"/>
      <c r="B28" s="12"/>
      <c r="C28" s="12"/>
      <c r="D28" s="12"/>
      <c r="E28" s="12"/>
      <c r="F28" s="12"/>
      <c r="G28" s="12"/>
      <c r="H28" s="12"/>
      <c r="I28" s="12"/>
      <c r="J28" s="12"/>
      <c r="K28" s="12"/>
      <c r="L28" s="5"/>
    </row>
    <row r="29" spans="1:12" s="6" customFormat="1" ht="12.75">
      <c r="A29" s="12" t="s">
        <v>384</v>
      </c>
      <c r="B29" s="12"/>
      <c r="C29" s="12"/>
      <c r="D29" s="12"/>
      <c r="E29" s="12"/>
      <c r="F29" s="12"/>
      <c r="G29" s="12"/>
      <c r="H29" s="12"/>
      <c r="I29" s="12"/>
      <c r="J29" s="12"/>
      <c r="K29" s="12"/>
      <c r="L29" s="5"/>
    </row>
    <row r="30" spans="1:12" s="6" customFormat="1" ht="12.75">
      <c r="A30" s="12" t="s">
        <v>397</v>
      </c>
      <c r="B30" s="12"/>
      <c r="C30" s="12"/>
      <c r="D30" s="12"/>
      <c r="E30" s="12"/>
      <c r="F30" s="12"/>
      <c r="G30" s="12"/>
      <c r="H30" s="12"/>
      <c r="I30" s="12"/>
      <c r="J30" s="12"/>
      <c r="K30" s="12"/>
      <c r="L30" s="5"/>
    </row>
    <row r="31" spans="1:12" s="6" customFormat="1" ht="12.75">
      <c r="A31" s="17" t="s">
        <v>1488</v>
      </c>
      <c r="B31" s="12"/>
      <c r="C31" s="12"/>
      <c r="D31" s="12"/>
      <c r="E31" s="12"/>
      <c r="F31" s="12"/>
      <c r="G31" s="12"/>
      <c r="H31" s="12"/>
      <c r="I31" s="12"/>
      <c r="J31" s="12"/>
      <c r="K31" s="12"/>
      <c r="L31" s="5"/>
    </row>
    <row r="32" spans="1:12" s="6" customFormat="1" ht="12.75">
      <c r="A32" s="17" t="s">
        <v>1491</v>
      </c>
      <c r="B32" s="12"/>
      <c r="C32" s="12"/>
      <c r="D32" s="12"/>
      <c r="E32" s="12"/>
      <c r="F32" s="12"/>
      <c r="G32" s="12"/>
      <c r="H32" s="12"/>
      <c r="I32" s="12"/>
      <c r="J32" s="12"/>
      <c r="K32" s="12"/>
      <c r="L32" s="5"/>
    </row>
    <row r="33" spans="1:12" s="6" customFormat="1" ht="12.75">
      <c r="A33" s="12"/>
      <c r="B33" s="12"/>
      <c r="C33" s="12"/>
      <c r="D33" s="12"/>
      <c r="E33" s="12"/>
      <c r="F33" s="12"/>
      <c r="G33" s="12"/>
      <c r="H33" s="12"/>
      <c r="I33" s="12"/>
      <c r="J33" s="12"/>
      <c r="K33" s="12"/>
      <c r="L33" s="5"/>
    </row>
    <row r="34" spans="1:14" s="6" customFormat="1" ht="12.75">
      <c r="A34" s="46" t="s">
        <v>418</v>
      </c>
      <c r="B34" s="15"/>
      <c r="C34" s="15"/>
      <c r="D34" s="15"/>
      <c r="E34" s="15"/>
      <c r="F34" s="15"/>
      <c r="G34" s="15"/>
      <c r="H34" s="15"/>
      <c r="I34" s="15"/>
      <c r="J34" s="15"/>
      <c r="K34" s="15"/>
      <c r="L34" s="9"/>
      <c r="N34" s="10"/>
    </row>
    <row r="35" spans="1:14" s="6" customFormat="1" ht="27" customHeight="1">
      <c r="A35" s="1572" t="s">
        <v>1494</v>
      </c>
      <c r="B35" s="1572"/>
      <c r="C35" s="1572"/>
      <c r="D35" s="1572"/>
      <c r="E35" s="1572"/>
      <c r="F35" s="1572"/>
      <c r="G35" s="1572"/>
      <c r="H35" s="1572"/>
      <c r="I35" s="1572"/>
      <c r="J35" s="1572"/>
      <c r="K35" s="1572"/>
      <c r="L35" s="1572"/>
      <c r="M35" s="1572"/>
      <c r="N35" s="10"/>
    </row>
    <row r="36" spans="1:14" s="6" customFormat="1" ht="27.75" customHeight="1">
      <c r="A36" s="1572" t="s">
        <v>1493</v>
      </c>
      <c r="B36" s="1572"/>
      <c r="C36" s="1572"/>
      <c r="D36" s="1572"/>
      <c r="E36" s="1572"/>
      <c r="F36" s="1572"/>
      <c r="G36" s="1572"/>
      <c r="H36" s="1572"/>
      <c r="I36" s="1572"/>
      <c r="J36" s="1572"/>
      <c r="K36" s="1572"/>
      <c r="L36" s="1572"/>
      <c r="M36" s="1572"/>
      <c r="N36" s="10"/>
    </row>
    <row r="38" spans="1:10" ht="12.75">
      <c r="A38" s="12" t="s">
        <v>726</v>
      </c>
      <c r="B38" s="12"/>
      <c r="C38" s="12"/>
      <c r="D38" s="12"/>
      <c r="E38" s="12"/>
      <c r="F38" s="12"/>
      <c r="G38" s="12"/>
      <c r="H38" s="12"/>
      <c r="I38" s="12"/>
      <c r="J38" s="12"/>
    </row>
    <row r="39" spans="1:10" ht="12.75">
      <c r="A39" s="12" t="s">
        <v>857</v>
      </c>
      <c r="B39" s="12"/>
      <c r="C39" s="12"/>
      <c r="D39" s="12"/>
      <c r="E39" s="12"/>
      <c r="F39" s="12"/>
      <c r="G39" s="12"/>
      <c r="H39" s="12"/>
      <c r="I39" s="12"/>
      <c r="J39" s="12"/>
    </row>
    <row r="40" spans="1:10" ht="12.75">
      <c r="A40" s="12" t="s">
        <v>755</v>
      </c>
      <c r="B40" s="12"/>
      <c r="C40" s="12"/>
      <c r="D40" s="12"/>
      <c r="E40" s="12"/>
      <c r="F40" s="12"/>
      <c r="G40" s="12"/>
      <c r="H40" s="12"/>
      <c r="I40" s="12"/>
      <c r="J40" s="12"/>
    </row>
    <row r="41" spans="1:10" ht="12.75">
      <c r="A41" s="12" t="s">
        <v>756</v>
      </c>
      <c r="B41" s="12"/>
      <c r="C41" s="12"/>
      <c r="D41" s="12"/>
      <c r="E41" s="12"/>
      <c r="F41" s="12"/>
      <c r="G41" s="12"/>
      <c r="H41" s="12"/>
      <c r="I41" s="12"/>
      <c r="J41" s="12"/>
    </row>
    <row r="42" spans="1:10" ht="12.75">
      <c r="A42" s="106"/>
      <c r="B42" s="106"/>
      <c r="C42" s="106"/>
      <c r="D42" s="106"/>
      <c r="E42" s="106"/>
      <c r="F42" s="106"/>
      <c r="G42" s="106"/>
      <c r="H42" s="106"/>
      <c r="I42" s="106"/>
      <c r="J42" s="106"/>
    </row>
    <row r="43" spans="1:10" ht="12.75">
      <c r="A43" s="12" t="s">
        <v>757</v>
      </c>
      <c r="B43" s="12"/>
      <c r="C43" s="12"/>
      <c r="D43" s="12"/>
      <c r="E43" s="12"/>
      <c r="F43" s="12"/>
      <c r="G43" s="12"/>
      <c r="H43" s="12"/>
      <c r="I43" s="12"/>
      <c r="J43" s="106"/>
    </row>
    <row r="44" spans="1:10" ht="12.75">
      <c r="A44" s="12" t="s">
        <v>748</v>
      </c>
      <c r="B44" s="12" t="s">
        <v>758</v>
      </c>
      <c r="C44" s="221"/>
      <c r="D44" s="12"/>
      <c r="E44" s="12"/>
      <c r="F44" s="12"/>
      <c r="G44" s="12"/>
      <c r="H44" s="1288">
        <v>1488</v>
      </c>
      <c r="I44" s="12" t="s">
        <v>617</v>
      </c>
      <c r="J44" s="106"/>
    </row>
    <row r="45" spans="1:15" ht="12.75">
      <c r="A45" s="12" t="s">
        <v>744</v>
      </c>
      <c r="B45" s="12" t="s">
        <v>759</v>
      </c>
      <c r="C45" s="12"/>
      <c r="D45" s="12"/>
      <c r="E45" s="12"/>
      <c r="F45" s="12"/>
      <c r="G45" s="12"/>
      <c r="H45" s="1288">
        <v>1516</v>
      </c>
      <c r="I45" s="12" t="s">
        <v>617</v>
      </c>
      <c r="J45" s="106"/>
      <c r="M45" s="1125"/>
      <c r="N45" s="1126"/>
      <c r="O45" s="1130"/>
    </row>
    <row r="46" spans="1:15" ht="12.75">
      <c r="A46" s="1132" t="s">
        <v>745</v>
      </c>
      <c r="B46" s="1132" t="s">
        <v>760</v>
      </c>
      <c r="C46" s="1132"/>
      <c r="D46" s="1132"/>
      <c r="E46" s="1132"/>
      <c r="F46" s="1132"/>
      <c r="G46" s="1132"/>
      <c r="H46" s="1289">
        <v>252</v>
      </c>
      <c r="I46" s="1132" t="s">
        <v>617</v>
      </c>
      <c r="J46" s="1025"/>
      <c r="M46" s="1127"/>
      <c r="N46" s="1131"/>
      <c r="O46" s="1130"/>
    </row>
    <row r="47" spans="1:15" ht="12.75">
      <c r="A47" s="32" t="s">
        <v>761</v>
      </c>
      <c r="B47" s="32"/>
      <c r="C47" s="32"/>
      <c r="D47" s="32"/>
      <c r="E47" s="32"/>
      <c r="F47" s="32"/>
      <c r="G47" s="32"/>
      <c r="H47" s="1290">
        <f>SUM(H44:H46)</f>
        <v>3256</v>
      </c>
      <c r="I47" s="32" t="s">
        <v>617</v>
      </c>
      <c r="J47" s="1025"/>
      <c r="M47" s="1127"/>
      <c r="N47" s="1128"/>
      <c r="O47" s="1130"/>
    </row>
    <row r="48" spans="1:15" ht="12.75">
      <c r="A48" s="106"/>
      <c r="B48" s="106"/>
      <c r="C48" s="106"/>
      <c r="D48" s="106"/>
      <c r="E48" s="106"/>
      <c r="F48" s="106"/>
      <c r="G48" s="106"/>
      <c r="H48" s="106"/>
      <c r="I48" s="106"/>
      <c r="J48" s="106"/>
      <c r="M48" s="1129"/>
      <c r="N48" s="1128"/>
      <c r="O48" s="1130"/>
    </row>
    <row r="49" spans="1:15" ht="12.75">
      <c r="A49" s="12" t="s">
        <v>1492</v>
      </c>
      <c r="B49" s="106"/>
      <c r="C49" s="106"/>
      <c r="D49" s="106"/>
      <c r="E49" s="106"/>
      <c r="F49" s="106"/>
      <c r="G49" s="106"/>
      <c r="H49" s="106"/>
      <c r="I49" s="106"/>
      <c r="J49" s="106"/>
      <c r="M49" s="1127"/>
      <c r="N49" s="1128"/>
      <c r="O49" s="1130"/>
    </row>
    <row r="50" spans="1:15" ht="12.75">
      <c r="A50" s="12" t="s">
        <v>1495</v>
      </c>
      <c r="B50" s="106"/>
      <c r="C50" s="106"/>
      <c r="D50" s="106"/>
      <c r="E50" s="106"/>
      <c r="F50" s="106"/>
      <c r="G50" s="106"/>
      <c r="H50" s="106"/>
      <c r="I50" s="106"/>
      <c r="J50" s="106"/>
      <c r="M50" s="1127"/>
      <c r="N50" s="1128"/>
      <c r="O50" s="1130"/>
    </row>
    <row r="51" spans="1:15" ht="12.75">
      <c r="A51" s="12" t="s">
        <v>858</v>
      </c>
      <c r="B51" s="106"/>
      <c r="C51" s="106"/>
      <c r="D51" s="106"/>
      <c r="E51" s="106"/>
      <c r="F51" s="106"/>
      <c r="G51" s="106"/>
      <c r="H51" s="106"/>
      <c r="I51" s="106"/>
      <c r="J51" s="106"/>
      <c r="M51" s="1127"/>
      <c r="N51" s="1128"/>
      <c r="O51" s="1130"/>
    </row>
    <row r="52" spans="1:15" ht="12.75">
      <c r="A52" s="12" t="s">
        <v>1496</v>
      </c>
      <c r="B52" s="106"/>
      <c r="C52" s="106"/>
      <c r="D52" s="106"/>
      <c r="E52" s="106"/>
      <c r="F52" s="106"/>
      <c r="G52" s="106"/>
      <c r="H52" s="106"/>
      <c r="I52" s="106"/>
      <c r="J52" s="106"/>
      <c r="M52" s="1127"/>
      <c r="N52" s="1128"/>
      <c r="O52" s="1130"/>
    </row>
    <row r="53" spans="1:15" ht="12.75">
      <c r="A53" s="12" t="s">
        <v>859</v>
      </c>
      <c r="B53" s="106"/>
      <c r="C53" s="106"/>
      <c r="D53" s="106"/>
      <c r="E53" s="106"/>
      <c r="F53" s="106"/>
      <c r="G53" s="106"/>
      <c r="H53" s="106"/>
      <c r="I53" s="106"/>
      <c r="J53" s="106"/>
      <c r="M53" s="1127"/>
      <c r="N53" s="1131"/>
      <c r="O53" s="1130"/>
    </row>
    <row r="54" spans="1:15" ht="12.75">
      <c r="A54" s="106"/>
      <c r="B54" s="106"/>
      <c r="C54" s="106"/>
      <c r="D54" s="106"/>
      <c r="E54" s="106"/>
      <c r="F54" s="106"/>
      <c r="G54" s="106"/>
      <c r="H54" s="106"/>
      <c r="I54" s="106"/>
      <c r="J54" s="106"/>
      <c r="M54" s="1127"/>
      <c r="N54" s="1131"/>
      <c r="O54" s="1130"/>
    </row>
    <row r="55" spans="13:15" ht="12.75">
      <c r="M55" s="1127"/>
      <c r="N55" s="1128"/>
      <c r="O55" s="1130"/>
    </row>
    <row r="56" spans="13:15" ht="12.75">
      <c r="M56" s="1129"/>
      <c r="N56" s="1128"/>
      <c r="O56" s="1130"/>
    </row>
    <row r="57" spans="13:15" ht="12.75">
      <c r="M57" s="1127"/>
      <c r="N57" s="1131"/>
      <c r="O57" s="1130"/>
    </row>
    <row r="58" spans="13:15" ht="12.75">
      <c r="M58" s="1127"/>
      <c r="N58" s="1128"/>
      <c r="O58" s="1130"/>
    </row>
    <row r="59" spans="13:15" ht="12.75">
      <c r="M59" s="1127"/>
      <c r="N59" s="1131"/>
      <c r="O59" s="1130"/>
    </row>
  </sheetData>
  <sheetProtection insertRows="0" deleteRows="0"/>
  <mergeCells count="24">
    <mergeCell ref="A36:M36"/>
    <mergeCell ref="B21:B23"/>
    <mergeCell ref="C21:D21"/>
    <mergeCell ref="E21:L21"/>
    <mergeCell ref="M21:N21"/>
    <mergeCell ref="E22:I22"/>
    <mergeCell ref="J22:L22"/>
    <mergeCell ref="A35:M35"/>
    <mergeCell ref="N6:N7"/>
    <mergeCell ref="B5:B7"/>
    <mergeCell ref="E5:L5"/>
    <mergeCell ref="E6:I6"/>
    <mergeCell ref="N22:N23"/>
    <mergeCell ref="M5:N5"/>
    <mergeCell ref="M6:M7"/>
    <mergeCell ref="C22:C23"/>
    <mergeCell ref="D22:D23"/>
    <mergeCell ref="A5:A8"/>
    <mergeCell ref="A21:A24"/>
    <mergeCell ref="J6:L6"/>
    <mergeCell ref="C6:C7"/>
    <mergeCell ref="C5:D5"/>
    <mergeCell ref="M22:M23"/>
    <mergeCell ref="D6:D7"/>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 L9:N9 I10 L10:N10"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M34"/>
  <sheetViews>
    <sheetView zoomScale="115" zoomScaleNormal="115" zoomScalePageLayoutView="0" workbookViewId="0" topLeftCell="A1">
      <selection activeCell="A23" sqref="A23"/>
    </sheetView>
  </sheetViews>
  <sheetFormatPr defaultColWidth="9.140625" defaultRowHeight="15"/>
  <cols>
    <col min="1" max="1" width="3.57421875" style="16" customWidth="1"/>
    <col min="2" max="2" width="6.28125" style="16" customWidth="1"/>
    <col min="3" max="3" width="10.57421875" style="61" customWidth="1"/>
    <col min="4" max="5" width="12.28125" style="61" customWidth="1"/>
    <col min="6" max="6" width="6.140625" style="61" customWidth="1"/>
    <col min="7" max="7" width="8.421875" style="61" customWidth="1"/>
    <col min="8" max="11" width="9.7109375" style="61" customWidth="1"/>
    <col min="12" max="12" width="9.7109375" style="16" customWidth="1"/>
    <col min="13" max="16384" width="9.140625" style="16" customWidth="1"/>
  </cols>
  <sheetData>
    <row r="1" spans="1:13" ht="15.75">
      <c r="A1" s="11" t="s">
        <v>602</v>
      </c>
      <c r="B1" s="12"/>
      <c r="C1" s="60"/>
      <c r="D1" s="60"/>
      <c r="E1" s="60"/>
      <c r="F1" s="60"/>
      <c r="G1" s="60"/>
      <c r="H1" s="60"/>
      <c r="I1" s="60"/>
      <c r="J1" s="60"/>
      <c r="K1" s="60"/>
      <c r="L1" s="12"/>
      <c r="M1" s="12"/>
    </row>
    <row r="2" spans="1:13" ht="13.5" thickBot="1">
      <c r="A2" s="12"/>
      <c r="B2" s="12"/>
      <c r="C2" s="60"/>
      <c r="D2" s="60"/>
      <c r="E2" s="60"/>
      <c r="F2" s="60"/>
      <c r="G2" s="60"/>
      <c r="H2" s="60"/>
      <c r="I2" s="60"/>
      <c r="J2" s="60"/>
      <c r="K2" s="60"/>
      <c r="M2" s="130" t="s">
        <v>279</v>
      </c>
    </row>
    <row r="3" spans="1:13" ht="15" customHeight="1">
      <c r="A3" s="1584" t="s">
        <v>259</v>
      </c>
      <c r="B3" s="1581" t="s">
        <v>264</v>
      </c>
      <c r="C3" s="1581"/>
      <c r="D3" s="1581"/>
      <c r="E3" s="1581"/>
      <c r="F3" s="1581"/>
      <c r="G3" s="1581"/>
      <c r="H3" s="1588" t="s">
        <v>599</v>
      </c>
      <c r="I3" s="1586" t="s">
        <v>266</v>
      </c>
      <c r="J3" s="1587"/>
      <c r="K3" s="213" t="s">
        <v>267</v>
      </c>
      <c r="L3" s="491" t="s">
        <v>265</v>
      </c>
      <c r="M3" s="1497" t="s">
        <v>604</v>
      </c>
    </row>
    <row r="4" spans="1:13" ht="48.75" customHeight="1">
      <c r="A4" s="1585"/>
      <c r="B4" s="1582"/>
      <c r="C4" s="1582"/>
      <c r="D4" s="1582"/>
      <c r="E4" s="1582"/>
      <c r="F4" s="1582"/>
      <c r="G4" s="1582"/>
      <c r="H4" s="1589"/>
      <c r="I4" s="145" t="s">
        <v>400</v>
      </c>
      <c r="J4" s="494" t="s">
        <v>603</v>
      </c>
      <c r="K4" s="214" t="s">
        <v>268</v>
      </c>
      <c r="L4" s="492" t="s">
        <v>401</v>
      </c>
      <c r="M4" s="1498"/>
    </row>
    <row r="5" spans="1:13" ht="15.75" customHeight="1">
      <c r="A5" s="417"/>
      <c r="B5" s="1583"/>
      <c r="C5" s="1583"/>
      <c r="D5" s="1583"/>
      <c r="E5" s="1583"/>
      <c r="F5" s="1583"/>
      <c r="G5" s="1583"/>
      <c r="H5" s="239" t="s">
        <v>327</v>
      </c>
      <c r="I5" s="146" t="s">
        <v>328</v>
      </c>
      <c r="J5" s="146" t="s">
        <v>329</v>
      </c>
      <c r="K5" s="146" t="s">
        <v>330</v>
      </c>
      <c r="L5" s="493" t="s">
        <v>402</v>
      </c>
      <c r="M5" s="1498"/>
    </row>
    <row r="6" spans="1:13" ht="12.75">
      <c r="A6" s="418">
        <v>1</v>
      </c>
      <c r="B6" s="240" t="s">
        <v>403</v>
      </c>
      <c r="C6" s="147"/>
      <c r="D6" s="147"/>
      <c r="E6" s="147"/>
      <c r="F6" s="147"/>
      <c r="G6" s="243"/>
      <c r="H6" s="604">
        <f>SUM(H7:H11)+H14+H15</f>
        <v>106059</v>
      </c>
      <c r="I6" s="605">
        <f>SUM(I7:I11)+I14+I15</f>
        <v>16873</v>
      </c>
      <c r="J6" s="605">
        <f>SUM(J7:J11)+J14+J15</f>
        <v>2498</v>
      </c>
      <c r="K6" s="605">
        <f>SUM(K7:K11)+K14+K15</f>
        <v>21947</v>
      </c>
      <c r="L6" s="606">
        <f>SUM(L7:L11)+L14+L15</f>
        <v>100985</v>
      </c>
      <c r="M6" s="1590"/>
    </row>
    <row r="7" spans="1:13" ht="12.75">
      <c r="A7" s="419">
        <f aca="true" t="shared" si="0" ref="A7:A15">A6+1</f>
        <v>2</v>
      </c>
      <c r="B7" s="247" t="s">
        <v>261</v>
      </c>
      <c r="C7" s="148" t="s">
        <v>269</v>
      </c>
      <c r="D7" s="149"/>
      <c r="E7" s="149"/>
      <c r="F7" s="149"/>
      <c r="G7" s="244"/>
      <c r="H7" s="607">
        <f>'11.a'!C3</f>
        <v>1485</v>
      </c>
      <c r="I7" s="608">
        <f>'11.a'!C8</f>
        <v>0</v>
      </c>
      <c r="J7" s="608">
        <f>'11.a'!C4</f>
        <v>0</v>
      </c>
      <c r="K7" s="608">
        <f>'11.a'!C14</f>
        <v>0</v>
      </c>
      <c r="L7" s="609">
        <f aca="true" t="shared" si="1" ref="L7:L15">H7+I7-K7</f>
        <v>1485</v>
      </c>
      <c r="M7" s="618"/>
    </row>
    <row r="8" spans="1:13" ht="12.75">
      <c r="A8" s="420">
        <f t="shared" si="0"/>
        <v>3</v>
      </c>
      <c r="B8" s="241"/>
      <c r="C8" s="150" t="s">
        <v>270</v>
      </c>
      <c r="D8" s="151"/>
      <c r="E8" s="151"/>
      <c r="F8" s="151"/>
      <c r="G8" s="245"/>
      <c r="H8" s="610">
        <f>'11.b'!C3</f>
        <v>46879</v>
      </c>
      <c r="I8" s="611">
        <f>'11.b'!C14</f>
        <v>6582</v>
      </c>
      <c r="J8" s="612">
        <f>'11.b'!C5</f>
        <v>2498</v>
      </c>
      <c r="K8" s="611">
        <f>'11.b'!C26</f>
        <v>20373</v>
      </c>
      <c r="L8" s="613">
        <f t="shared" si="1"/>
        <v>33088</v>
      </c>
      <c r="M8" s="619">
        <v>4213</v>
      </c>
    </row>
    <row r="9" spans="1:13" ht="12.75">
      <c r="A9" s="420">
        <f t="shared" si="0"/>
        <v>4</v>
      </c>
      <c r="B9" s="241"/>
      <c r="C9" s="150" t="s">
        <v>271</v>
      </c>
      <c r="D9" s="151"/>
      <c r="E9" s="151"/>
      <c r="F9" s="151"/>
      <c r="G9" s="245"/>
      <c r="H9" s="610">
        <f>'11.c'!C3</f>
        <v>479</v>
      </c>
      <c r="I9" s="611">
        <f>'11.c'!C7</f>
        <v>301</v>
      </c>
      <c r="J9" s="614">
        <v>0</v>
      </c>
      <c r="K9" s="611">
        <f>'11.c'!C8</f>
        <v>394</v>
      </c>
      <c r="L9" s="613">
        <f t="shared" si="1"/>
        <v>386</v>
      </c>
      <c r="M9" s="619">
        <v>0</v>
      </c>
    </row>
    <row r="10" spans="1:13" ht="12.75">
      <c r="A10" s="420">
        <f t="shared" si="0"/>
        <v>5</v>
      </c>
      <c r="B10" s="241"/>
      <c r="C10" s="150" t="s">
        <v>272</v>
      </c>
      <c r="D10" s="151"/>
      <c r="E10" s="151"/>
      <c r="F10" s="151"/>
      <c r="G10" s="245"/>
      <c r="H10" s="610">
        <f>'11.d'!C3</f>
        <v>3006</v>
      </c>
      <c r="I10" s="611">
        <f>'11.d'!C9</f>
        <v>0</v>
      </c>
      <c r="J10" s="608">
        <f>'11.d'!C4</f>
        <v>0</v>
      </c>
      <c r="K10" s="611">
        <f>'11.d'!C15</f>
        <v>0</v>
      </c>
      <c r="L10" s="613">
        <f t="shared" si="1"/>
        <v>3006</v>
      </c>
      <c r="M10" s="620">
        <v>0</v>
      </c>
    </row>
    <row r="11" spans="1:13" ht="12.75">
      <c r="A11" s="420">
        <f t="shared" si="0"/>
        <v>6</v>
      </c>
      <c r="B11" s="241"/>
      <c r="C11" s="150" t="s">
        <v>273</v>
      </c>
      <c r="D11" s="151"/>
      <c r="E11" s="151"/>
      <c r="F11" s="151"/>
      <c r="G11" s="245"/>
      <c r="H11" s="610">
        <f>'11.e'!F8</f>
        <v>1402</v>
      </c>
      <c r="I11" s="611">
        <f>'11.e'!F13</f>
        <v>382</v>
      </c>
      <c r="J11" s="614">
        <v>0</v>
      </c>
      <c r="K11" s="611">
        <f>'11.e'!F18</f>
        <v>1047</v>
      </c>
      <c r="L11" s="613">
        <f t="shared" si="1"/>
        <v>737</v>
      </c>
      <c r="M11" s="620">
        <v>0</v>
      </c>
    </row>
    <row r="12" spans="1:13" ht="12.75">
      <c r="A12" s="420" t="s">
        <v>404</v>
      </c>
      <c r="B12" s="241"/>
      <c r="C12" s="150" t="s">
        <v>276</v>
      </c>
      <c r="D12" s="151" t="s">
        <v>277</v>
      </c>
      <c r="E12" s="151"/>
      <c r="F12" s="151"/>
      <c r="G12" s="245"/>
      <c r="H12" s="610">
        <f>'11.e'!F6</f>
        <v>431</v>
      </c>
      <c r="I12" s="611">
        <f>'11.e'!F11</f>
        <v>213</v>
      </c>
      <c r="J12" s="614">
        <v>0</v>
      </c>
      <c r="K12" s="611">
        <f>'11.e'!F16</f>
        <v>350</v>
      </c>
      <c r="L12" s="613">
        <f t="shared" si="1"/>
        <v>294</v>
      </c>
      <c r="M12" s="620">
        <v>0</v>
      </c>
    </row>
    <row r="13" spans="1:13" ht="12.75">
      <c r="A13" s="420" t="s">
        <v>405</v>
      </c>
      <c r="B13" s="241"/>
      <c r="C13" s="150"/>
      <c r="D13" s="151" t="s">
        <v>278</v>
      </c>
      <c r="E13" s="151"/>
      <c r="F13" s="151"/>
      <c r="G13" s="245"/>
      <c r="H13" s="610">
        <f>'11.e'!F7</f>
        <v>971</v>
      </c>
      <c r="I13" s="611">
        <f>'11.e'!F12</f>
        <v>169</v>
      </c>
      <c r="J13" s="614">
        <v>0</v>
      </c>
      <c r="K13" s="611">
        <f>'11.e'!F17</f>
        <v>697</v>
      </c>
      <c r="L13" s="613">
        <f t="shared" si="1"/>
        <v>443</v>
      </c>
      <c r="M13" s="620">
        <v>0</v>
      </c>
    </row>
    <row r="14" spans="1:13" ht="12.75">
      <c r="A14" s="420">
        <f>A11+1</f>
        <v>7</v>
      </c>
      <c r="B14" s="241"/>
      <c r="C14" s="150" t="s">
        <v>274</v>
      </c>
      <c r="D14" s="151"/>
      <c r="E14" s="151"/>
      <c r="F14" s="151"/>
      <c r="G14" s="245"/>
      <c r="H14" s="610">
        <f>'11.f'!C3</f>
        <v>0</v>
      </c>
      <c r="I14" s="611">
        <f>'11.f'!C4</f>
        <v>0</v>
      </c>
      <c r="J14" s="614">
        <v>0</v>
      </c>
      <c r="K14" s="611">
        <f>'11.f'!C10</f>
        <v>0</v>
      </c>
      <c r="L14" s="613">
        <f t="shared" si="1"/>
        <v>0</v>
      </c>
      <c r="M14" s="620">
        <v>0</v>
      </c>
    </row>
    <row r="15" spans="1:13" ht="13.5" thickBot="1">
      <c r="A15" s="421">
        <f t="shared" si="0"/>
        <v>8</v>
      </c>
      <c r="B15" s="242"/>
      <c r="C15" s="152" t="s">
        <v>275</v>
      </c>
      <c r="D15" s="153"/>
      <c r="E15" s="153"/>
      <c r="F15" s="153"/>
      <c r="G15" s="246"/>
      <c r="H15" s="615">
        <f>'11.g'!C3</f>
        <v>52808</v>
      </c>
      <c r="I15" s="616">
        <f>'11.g'!C10</f>
        <v>9608</v>
      </c>
      <c r="J15" s="616">
        <f>'11.g'!C5</f>
        <v>0</v>
      </c>
      <c r="K15" s="616">
        <f>'11.g'!C16</f>
        <v>133</v>
      </c>
      <c r="L15" s="617">
        <f t="shared" si="1"/>
        <v>62283</v>
      </c>
      <c r="M15" s="621">
        <v>0</v>
      </c>
    </row>
    <row r="17" ht="12.75">
      <c r="A17" s="16" t="s">
        <v>384</v>
      </c>
    </row>
    <row r="18" ht="12.75">
      <c r="A18" s="18" t="s">
        <v>609</v>
      </c>
    </row>
    <row r="19" spans="1:10" ht="12.75">
      <c r="A19" s="204" t="s">
        <v>610</v>
      </c>
      <c r="B19" s="201"/>
      <c r="C19" s="202"/>
      <c r="D19" s="202"/>
      <c r="E19" s="202"/>
      <c r="F19" s="203"/>
      <c r="G19" s="202"/>
      <c r="H19" s="202"/>
      <c r="I19" s="154"/>
      <c r="J19" s="154"/>
    </row>
    <row r="20" spans="1:10" ht="12.75">
      <c r="A20" s="27"/>
      <c r="B20" s="154"/>
      <c r="C20" s="154"/>
      <c r="D20" s="154"/>
      <c r="E20" s="154"/>
      <c r="F20" s="154"/>
      <c r="G20" s="154"/>
      <c r="H20" s="154"/>
      <c r="I20" s="154"/>
      <c r="J20" s="154"/>
    </row>
    <row r="21" spans="1:10" ht="12.75">
      <c r="A21" s="45" t="s">
        <v>417</v>
      </c>
      <c r="B21" s="446"/>
      <c r="C21" s="446"/>
      <c r="D21" s="154"/>
      <c r="E21" s="154"/>
      <c r="F21" s="27"/>
      <c r="G21" s="154"/>
      <c r="H21" s="154"/>
      <c r="I21" s="154"/>
      <c r="J21" s="154"/>
    </row>
    <row r="22" spans="1:10" ht="12.75">
      <c r="A22" s="16" t="s">
        <v>1498</v>
      </c>
      <c r="B22" s="27"/>
      <c r="C22" s="27"/>
      <c r="D22" s="154"/>
      <c r="E22" s="154"/>
      <c r="F22" s="27"/>
      <c r="G22" s="154"/>
      <c r="H22" s="154"/>
      <c r="I22" s="154"/>
      <c r="J22" s="154"/>
    </row>
    <row r="23" spans="1:10" ht="12.75">
      <c r="A23" s="16" t="s">
        <v>1499</v>
      </c>
      <c r="B23" s="27"/>
      <c r="C23" s="154"/>
      <c r="D23" s="154"/>
      <c r="E23" s="154"/>
      <c r="F23" s="154"/>
      <c r="G23" s="154"/>
      <c r="H23" s="154"/>
      <c r="I23" s="154"/>
      <c r="J23" s="154"/>
    </row>
    <row r="24" ht="12.75">
      <c r="A24" s="16" t="s">
        <v>709</v>
      </c>
    </row>
    <row r="26" spans="11:12" ht="12.75">
      <c r="K26" s="132"/>
      <c r="L26" s="120"/>
    </row>
    <row r="27" spans="1:12" ht="12.75">
      <c r="A27" s="16" t="s">
        <v>726</v>
      </c>
      <c r="K27" s="132"/>
      <c r="L27" s="120"/>
    </row>
    <row r="28" spans="1:12" ht="12.75">
      <c r="A28" s="16" t="s">
        <v>1500</v>
      </c>
      <c r="G28" s="132"/>
      <c r="H28" s="132"/>
      <c r="I28" s="132"/>
      <c r="J28" s="132"/>
      <c r="K28" s="132"/>
      <c r="L28" s="120"/>
    </row>
    <row r="29" spans="1:12" ht="12.75">
      <c r="A29" s="16" t="s">
        <v>1501</v>
      </c>
      <c r="G29" s="132"/>
      <c r="H29" s="132"/>
      <c r="I29" s="132"/>
      <c r="J29" s="132"/>
      <c r="K29" s="132"/>
      <c r="L29" s="120"/>
    </row>
    <row r="30" spans="7:12" ht="12.75">
      <c r="G30" s="132"/>
      <c r="H30" s="132"/>
      <c r="I30" s="132"/>
      <c r="J30" s="132"/>
      <c r="K30" s="132"/>
      <c r="L30" s="120"/>
    </row>
    <row r="31" spans="1:12" ht="12.75">
      <c r="A31" s="120"/>
      <c r="B31" s="120"/>
      <c r="C31" s="132"/>
      <c r="D31" s="132"/>
      <c r="E31" s="132"/>
      <c r="F31" s="132"/>
      <c r="G31" s="132"/>
      <c r="H31" s="132"/>
      <c r="I31" s="132"/>
      <c r="J31" s="132"/>
      <c r="K31" s="132"/>
      <c r="L31" s="120"/>
    </row>
    <row r="32" spans="1:12" ht="12.75">
      <c r="A32" s="120"/>
      <c r="B32" s="120"/>
      <c r="C32" s="132"/>
      <c r="D32" s="132"/>
      <c r="E32" s="132"/>
      <c r="F32" s="132"/>
      <c r="G32" s="132"/>
      <c r="H32" s="132"/>
      <c r="I32" s="132"/>
      <c r="J32" s="132"/>
      <c r="K32" s="132"/>
      <c r="L32" s="120"/>
    </row>
    <row r="33" spans="1:12" ht="12.75">
      <c r="A33" s="120"/>
      <c r="B33" s="120"/>
      <c r="C33" s="132"/>
      <c r="D33" s="132"/>
      <c r="E33" s="132"/>
      <c r="F33" s="132"/>
      <c r="G33" s="132"/>
      <c r="H33" s="132"/>
      <c r="I33" s="132"/>
      <c r="J33" s="132"/>
      <c r="K33" s="132"/>
      <c r="L33" s="120"/>
    </row>
    <row r="34" spans="1:12" ht="12.75">
      <c r="A34" s="120"/>
      <c r="B34" s="120"/>
      <c r="C34" s="132"/>
      <c r="D34" s="132"/>
      <c r="E34" s="132"/>
      <c r="F34" s="132"/>
      <c r="G34" s="132"/>
      <c r="H34" s="132"/>
      <c r="I34" s="132"/>
      <c r="J34" s="132"/>
      <c r="K34" s="132"/>
      <c r="L34" s="120"/>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E20"/>
  <sheetViews>
    <sheetView zoomScale="145" zoomScaleNormal="145" workbookViewId="0" topLeftCell="A1">
      <selection activeCell="D22" sqref="D22"/>
    </sheetView>
  </sheetViews>
  <sheetFormatPr defaultColWidth="9.140625" defaultRowHeight="15"/>
  <cols>
    <col min="1" max="1" width="14.421875" style="16" customWidth="1"/>
    <col min="2" max="2" width="30.140625" style="16" customWidth="1"/>
    <col min="3" max="3" width="16.140625" style="61" customWidth="1"/>
    <col min="4" max="16384" width="9.140625" style="16" customWidth="1"/>
  </cols>
  <sheetData>
    <row r="1" spans="1:4" ht="15.75">
      <c r="A1" s="47" t="s">
        <v>592</v>
      </c>
      <c r="B1" s="12"/>
      <c r="D1" s="12"/>
    </row>
    <row r="2" spans="1:4" ht="13.5" thickBot="1">
      <c r="A2" s="12"/>
      <c r="B2" s="12"/>
      <c r="C2" s="62" t="s">
        <v>279</v>
      </c>
      <c r="D2" s="12"/>
    </row>
    <row r="3" spans="1:3" ht="13.5" thickBot="1">
      <c r="A3" s="1594" t="s">
        <v>1502</v>
      </c>
      <c r="B3" s="1595"/>
      <c r="C3" s="1291">
        <v>1485</v>
      </c>
    </row>
    <row r="4" spans="1:3" ht="12.75">
      <c r="A4" s="1591" t="s">
        <v>294</v>
      </c>
      <c r="B4" s="442" t="s">
        <v>601</v>
      </c>
      <c r="C4" s="1052"/>
    </row>
    <row r="5" spans="1:3" ht="12.75">
      <c r="A5" s="1592"/>
      <c r="B5" s="443" t="s">
        <v>295</v>
      </c>
      <c r="C5" s="1053"/>
    </row>
    <row r="6" spans="1:3" ht="12.75">
      <c r="A6" s="1592"/>
      <c r="B6" s="443" t="s">
        <v>296</v>
      </c>
      <c r="C6" s="1053"/>
    </row>
    <row r="7" spans="1:3" ht="13.5" thickBot="1">
      <c r="A7" s="1592"/>
      <c r="B7" s="443" t="s">
        <v>297</v>
      </c>
      <c r="C7" s="1053"/>
    </row>
    <row r="8" spans="1:3" ht="13.5" thickBot="1">
      <c r="A8" s="1593"/>
      <c r="B8" s="444" t="s">
        <v>280</v>
      </c>
      <c r="C8" s="1054">
        <f>SUM(C4:C7)</f>
        <v>0</v>
      </c>
    </row>
    <row r="9" spans="1:3" ht="12.75">
      <c r="A9" s="1591" t="s">
        <v>298</v>
      </c>
      <c r="B9" s="442" t="s">
        <v>299</v>
      </c>
      <c r="C9" s="1052"/>
    </row>
    <row r="10" spans="1:3" ht="12.75">
      <c r="A10" s="1592"/>
      <c r="B10" s="443" t="s">
        <v>300</v>
      </c>
      <c r="C10" s="1053"/>
    </row>
    <row r="11" spans="1:3" ht="12.75">
      <c r="A11" s="1592"/>
      <c r="B11" s="443" t="s">
        <v>301</v>
      </c>
      <c r="C11" s="1053"/>
    </row>
    <row r="12" spans="1:3" ht="12.75">
      <c r="A12" s="1592"/>
      <c r="B12" s="443" t="s">
        <v>302</v>
      </c>
      <c r="C12" s="1053"/>
    </row>
    <row r="13" spans="1:3" ht="13.5" thickBot="1">
      <c r="A13" s="1592"/>
      <c r="B13" s="445" t="s">
        <v>432</v>
      </c>
      <c r="C13" s="1055"/>
    </row>
    <row r="14" spans="1:3" ht="13.5" thickBot="1">
      <c r="A14" s="1593"/>
      <c r="B14" s="444" t="s">
        <v>280</v>
      </c>
      <c r="C14" s="1054">
        <f>SUM(C9:C13)</f>
        <v>0</v>
      </c>
    </row>
    <row r="15" spans="1:3" ht="13.5" thickBot="1">
      <c r="A15" s="1596" t="s">
        <v>1503</v>
      </c>
      <c r="B15" s="1597"/>
      <c r="C15" s="1054">
        <f>C3+C8-C14</f>
        <v>1485</v>
      </c>
    </row>
    <row r="16" spans="1:5" ht="12.75">
      <c r="A16" s="12"/>
      <c r="B16" s="12"/>
      <c r="C16" s="60"/>
      <c r="D16" s="12"/>
      <c r="E16" s="12"/>
    </row>
    <row r="17" spans="1:5" ht="12.75">
      <c r="A17" s="12" t="s">
        <v>407</v>
      </c>
      <c r="B17" s="12"/>
      <c r="C17" s="60"/>
      <c r="D17" s="12"/>
      <c r="E17" s="12"/>
    </row>
    <row r="18" spans="1:5" ht="12.75">
      <c r="A18" s="17" t="s">
        <v>611</v>
      </c>
      <c r="B18" s="12"/>
      <c r="C18" s="60"/>
      <c r="D18" s="12"/>
      <c r="E18" s="12"/>
    </row>
    <row r="19" spans="1:5" ht="12.75">
      <c r="A19" s="12"/>
      <c r="B19" s="12"/>
      <c r="C19" s="60"/>
      <c r="D19" s="12"/>
      <c r="E19" s="12"/>
    </row>
    <row r="20" spans="1:5" ht="12.75">
      <c r="A20" s="12"/>
      <c r="B20" s="12"/>
      <c r="C20" s="60"/>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I47"/>
  <sheetViews>
    <sheetView workbookViewId="0" topLeftCell="A7">
      <selection activeCell="G26" sqref="G26:H26"/>
    </sheetView>
  </sheetViews>
  <sheetFormatPr defaultColWidth="9.140625" defaultRowHeight="15"/>
  <cols>
    <col min="1" max="1" width="10.57421875" style="33" customWidth="1"/>
    <col min="2" max="2" width="43.57421875" style="33" customWidth="1"/>
    <col min="3" max="3" width="17.00390625" style="66" customWidth="1"/>
    <col min="4" max="5" width="9.140625" style="33" customWidth="1"/>
    <col min="6" max="6" width="3.7109375" style="66" customWidth="1"/>
    <col min="7" max="7" width="11.28125" style="66" bestFit="1" customWidth="1"/>
    <col min="8" max="8" width="38.28125" style="33" customWidth="1"/>
    <col min="9" max="16384" width="9.140625" style="33" customWidth="1"/>
  </cols>
  <sheetData>
    <row r="1" spans="1:6" ht="13.5" customHeight="1">
      <c r="A1" s="63" t="s">
        <v>593</v>
      </c>
      <c r="B1" s="35"/>
      <c r="C1" s="33"/>
      <c r="D1" s="35"/>
      <c r="E1" s="35"/>
      <c r="F1" s="64"/>
    </row>
    <row r="2" spans="1:9" ht="13.5" customHeight="1" thickBot="1">
      <c r="A2" s="35"/>
      <c r="B2" s="35"/>
      <c r="C2" s="65" t="s">
        <v>279</v>
      </c>
      <c r="D2" s="35"/>
      <c r="E2" s="35"/>
      <c r="F2" s="1239"/>
      <c r="G2" s="1240"/>
      <c r="H2" s="1241"/>
      <c r="I2" s="1241"/>
    </row>
    <row r="3" spans="1:9" ht="16.5" customHeight="1" thickBot="1">
      <c r="A3" s="1596" t="s">
        <v>1525</v>
      </c>
      <c r="B3" s="1603"/>
      <c r="C3" s="1297">
        <v>46879</v>
      </c>
      <c r="F3" s="1240"/>
      <c r="G3" s="1604"/>
      <c r="H3" s="1604"/>
      <c r="I3" s="1242"/>
    </row>
    <row r="4" spans="1:9" ht="12.75" customHeight="1">
      <c r="A4" s="1598" t="s">
        <v>294</v>
      </c>
      <c r="B4" s="431" t="s">
        <v>303</v>
      </c>
      <c r="C4" s="569">
        <v>4084</v>
      </c>
      <c r="F4" s="1240"/>
      <c r="G4" s="1604"/>
      <c r="H4" s="1243"/>
      <c r="I4" s="1244"/>
    </row>
    <row r="5" spans="1:9" ht="12.75" customHeight="1">
      <c r="A5" s="1599"/>
      <c r="B5" s="432" t="s">
        <v>601</v>
      </c>
      <c r="C5" s="594">
        <v>2498</v>
      </c>
      <c r="F5" s="1240"/>
      <c r="G5" s="1604"/>
      <c r="H5" s="1243"/>
      <c r="I5" s="1244"/>
    </row>
    <row r="6" spans="1:9" ht="12.75" customHeight="1">
      <c r="A6" s="1599"/>
      <c r="B6" s="433" t="s">
        <v>1523</v>
      </c>
      <c r="C6" s="594"/>
      <c r="F6" s="1240"/>
      <c r="G6" s="1604"/>
      <c r="H6" s="1245"/>
      <c r="I6" s="1244"/>
    </row>
    <row r="7" spans="1:9" ht="12.75" customHeight="1">
      <c r="A7" s="1599"/>
      <c r="B7" s="432" t="s">
        <v>304</v>
      </c>
      <c r="C7" s="594"/>
      <c r="F7" s="1240"/>
      <c r="G7" s="1604"/>
      <c r="H7" s="1243"/>
      <c r="I7" s="1244"/>
    </row>
    <row r="8" spans="1:9" ht="12.75" customHeight="1">
      <c r="A8" s="1599"/>
      <c r="B8" s="432" t="s">
        <v>1524</v>
      </c>
      <c r="C8" s="595"/>
      <c r="F8" s="1240"/>
      <c r="G8" s="1604"/>
      <c r="H8" s="1243"/>
      <c r="I8" s="1246"/>
    </row>
    <row r="9" spans="1:9" ht="12.75" customHeight="1">
      <c r="A9" s="1599"/>
      <c r="B9" s="432" t="s">
        <v>559</v>
      </c>
      <c r="C9" s="594"/>
      <c r="F9" s="1240"/>
      <c r="G9" s="1604"/>
      <c r="H9" s="1243"/>
      <c r="I9" s="1244"/>
    </row>
    <row r="10" spans="1:9" ht="12.75" customHeight="1">
      <c r="A10" s="1599"/>
      <c r="B10" s="434" t="s">
        <v>305</v>
      </c>
      <c r="C10" s="596">
        <f>SUM(C11:C13)</f>
        <v>0</v>
      </c>
      <c r="F10" s="1240"/>
      <c r="G10" s="1604"/>
      <c r="H10" s="1247"/>
      <c r="I10" s="1248"/>
    </row>
    <row r="11" spans="1:9" ht="12.75" customHeight="1">
      <c r="A11" s="1599"/>
      <c r="B11" s="432" t="s">
        <v>306</v>
      </c>
      <c r="C11" s="594"/>
      <c r="F11" s="1240"/>
      <c r="G11" s="1604"/>
      <c r="H11" s="1243"/>
      <c r="I11" s="1244"/>
    </row>
    <row r="12" spans="1:9" ht="12.75" customHeight="1">
      <c r="A12" s="1599"/>
      <c r="B12" s="435" t="s">
        <v>307</v>
      </c>
      <c r="C12" s="594"/>
      <c r="F12" s="1240"/>
      <c r="G12" s="1604"/>
      <c r="H12" s="1243"/>
      <c r="I12" s="1244"/>
    </row>
    <row r="13" spans="1:9" ht="12.75" customHeight="1" thickBot="1">
      <c r="A13" s="1599"/>
      <c r="B13" s="432" t="s">
        <v>308</v>
      </c>
      <c r="C13" s="597"/>
      <c r="F13" s="1240"/>
      <c r="G13" s="1604"/>
      <c r="H13" s="1243"/>
      <c r="I13" s="1244"/>
    </row>
    <row r="14" spans="1:9" s="34" customFormat="1" ht="15.75" customHeight="1" thickBot="1">
      <c r="A14" s="1600"/>
      <c r="B14" s="436" t="s">
        <v>281</v>
      </c>
      <c r="C14" s="598">
        <f>C4+C5+C6+C7+C8+C9+C10</f>
        <v>6582</v>
      </c>
      <c r="F14" s="1249"/>
      <c r="G14" s="1604"/>
      <c r="H14" s="1243"/>
      <c r="I14" s="1250"/>
    </row>
    <row r="15" spans="1:9" ht="12.75" customHeight="1">
      <c r="A15" s="1601" t="s">
        <v>298</v>
      </c>
      <c r="B15" s="437" t="s">
        <v>360</v>
      </c>
      <c r="C15" s="599">
        <f>SUM(C16:C20)</f>
        <v>20373</v>
      </c>
      <c r="F15" s="1240"/>
      <c r="G15" s="1604"/>
      <c r="H15" s="1251"/>
      <c r="I15" s="1252"/>
    </row>
    <row r="16" spans="1:9" ht="12.75" customHeight="1">
      <c r="A16" s="1601"/>
      <c r="B16" s="438" t="s">
        <v>420</v>
      </c>
      <c r="C16" s="600">
        <v>17071</v>
      </c>
      <c r="F16" s="1240"/>
      <c r="G16" s="1604"/>
      <c r="H16" s="1253"/>
      <c r="I16" s="1254"/>
    </row>
    <row r="17" spans="1:9" ht="12.75" customHeight="1">
      <c r="A17" s="1601"/>
      <c r="B17" s="439" t="s">
        <v>309</v>
      </c>
      <c r="C17" s="601">
        <v>2240</v>
      </c>
      <c r="F17" s="1240"/>
      <c r="G17" s="1604"/>
      <c r="H17" s="1253"/>
      <c r="I17" s="1254"/>
    </row>
    <row r="18" spans="1:9" ht="12.75" customHeight="1">
      <c r="A18" s="1601"/>
      <c r="B18" s="439" t="s">
        <v>310</v>
      </c>
      <c r="C18" s="601"/>
      <c r="F18" s="1240"/>
      <c r="G18" s="1604"/>
      <c r="H18" s="1253"/>
      <c r="I18" s="1254"/>
    </row>
    <row r="19" spans="1:9" ht="12.75" customHeight="1">
      <c r="A19" s="1601"/>
      <c r="B19" s="439" t="s">
        <v>782</v>
      </c>
      <c r="C19" s="601">
        <v>570</v>
      </c>
      <c r="F19" s="1240"/>
      <c r="G19" s="1604"/>
      <c r="H19" s="1253"/>
      <c r="I19" s="1254"/>
    </row>
    <row r="20" spans="1:9" ht="12.75" customHeight="1">
      <c r="A20" s="1601"/>
      <c r="B20" s="439" t="s">
        <v>783</v>
      </c>
      <c r="C20" s="601">
        <v>492</v>
      </c>
      <c r="F20" s="1240"/>
      <c r="G20" s="1604"/>
      <c r="H20" s="1251"/>
      <c r="I20" s="1252"/>
    </row>
    <row r="21" spans="1:9" ht="12.75" customHeight="1">
      <c r="A21" s="1601"/>
      <c r="B21" s="440" t="s">
        <v>560</v>
      </c>
      <c r="C21" s="602"/>
      <c r="F21" s="1240"/>
      <c r="G21" s="1604"/>
      <c r="H21" s="1251"/>
      <c r="I21" s="1252"/>
    </row>
    <row r="22" spans="1:9" ht="12.75" customHeight="1">
      <c r="A22" s="1601"/>
      <c r="B22" s="441" t="s">
        <v>311</v>
      </c>
      <c r="C22" s="603">
        <f>SUM(C23:C25)</f>
        <v>0</v>
      </c>
      <c r="F22" s="1240"/>
      <c r="G22" s="1604"/>
      <c r="H22" s="1243"/>
      <c r="I22" s="1244"/>
    </row>
    <row r="23" spans="1:9" ht="12.75" customHeight="1">
      <c r="A23" s="1601"/>
      <c r="B23" s="432" t="s">
        <v>312</v>
      </c>
      <c r="C23" s="594"/>
      <c r="F23" s="1240"/>
      <c r="G23" s="1604"/>
      <c r="H23" s="1243"/>
      <c r="I23" s="1244"/>
    </row>
    <row r="24" spans="1:9" ht="12.75" customHeight="1">
      <c r="A24" s="1601"/>
      <c r="B24" s="432" t="s">
        <v>313</v>
      </c>
      <c r="C24" s="594"/>
      <c r="F24" s="1240"/>
      <c r="G24" s="1604"/>
      <c r="H24" s="1243"/>
      <c r="I24" s="1244"/>
    </row>
    <row r="25" spans="1:9" ht="12.75" customHeight="1" thickBot="1">
      <c r="A25" s="1601"/>
      <c r="B25" s="432" t="s">
        <v>314</v>
      </c>
      <c r="C25" s="594"/>
      <c r="F25" s="1240"/>
      <c r="G25" s="1604"/>
      <c r="H25" s="1243"/>
      <c r="I25" s="1250"/>
    </row>
    <row r="26" spans="1:9" ht="13.5" thickBot="1">
      <c r="A26" s="1602"/>
      <c r="B26" s="436" t="s">
        <v>280</v>
      </c>
      <c r="C26" s="598">
        <f>C15+C21+C22</f>
        <v>20373</v>
      </c>
      <c r="F26" s="1240"/>
      <c r="G26" s="1604"/>
      <c r="H26" s="1604"/>
      <c r="I26" s="1250"/>
    </row>
    <row r="27" spans="1:9" ht="18.75" customHeight="1" thickBot="1">
      <c r="A27" s="1596" t="s">
        <v>1503</v>
      </c>
      <c r="B27" s="1603"/>
      <c r="C27" s="598">
        <f>C3+C14-C26</f>
        <v>33088</v>
      </c>
      <c r="F27" s="1240"/>
      <c r="G27" s="1240"/>
      <c r="H27" s="1241"/>
      <c r="I27" s="1241"/>
    </row>
    <row r="28" spans="2:5" ht="12.75" customHeight="1">
      <c r="B28" s="35"/>
      <c r="C28" s="64"/>
      <c r="D28" s="35"/>
      <c r="E28" s="35"/>
    </row>
    <row r="29" spans="1:5" ht="12.75">
      <c r="A29" s="12" t="s">
        <v>407</v>
      </c>
      <c r="B29" s="35"/>
      <c r="C29" s="64"/>
      <c r="D29" s="35"/>
      <c r="E29" s="35"/>
    </row>
    <row r="30" ht="12.75">
      <c r="A30" s="17" t="s">
        <v>600</v>
      </c>
    </row>
    <row r="32" spans="1:5" ht="12.75">
      <c r="A32" s="12" t="s">
        <v>726</v>
      </c>
      <c r="B32" s="1057"/>
      <c r="C32" s="1058"/>
      <c r="D32" s="1057"/>
      <c r="E32" s="1057"/>
    </row>
    <row r="33" spans="1:5" ht="12.75">
      <c r="A33" s="12" t="s">
        <v>784</v>
      </c>
      <c r="B33" s="1057"/>
      <c r="C33" s="1058"/>
      <c r="D33" s="1057"/>
      <c r="E33" s="1057"/>
    </row>
    <row r="34" spans="1:5" ht="12.75">
      <c r="A34" s="33" t="s">
        <v>864</v>
      </c>
      <c r="B34" s="1059"/>
      <c r="C34" s="1058"/>
      <c r="D34" s="1057"/>
      <c r="E34" s="1057"/>
    </row>
    <row r="35" spans="1:5" ht="12.75">
      <c r="A35" s="33" t="s">
        <v>865</v>
      </c>
      <c r="B35" s="1059"/>
      <c r="C35" s="1058"/>
      <c r="D35" s="1057"/>
      <c r="E35" s="1057"/>
    </row>
    <row r="36" spans="1:5" ht="12.75">
      <c r="A36" s="33" t="s">
        <v>860</v>
      </c>
      <c r="B36" s="1059"/>
      <c r="C36" s="1058"/>
      <c r="D36" s="1057"/>
      <c r="E36" s="1057"/>
    </row>
    <row r="37" spans="1:5" ht="12.75">
      <c r="A37" s="33" t="s">
        <v>1526</v>
      </c>
      <c r="B37" s="1059"/>
      <c r="C37" s="1060"/>
      <c r="D37" s="1059"/>
      <c r="E37" s="1059"/>
    </row>
    <row r="38" spans="1:5" ht="12.75">
      <c r="A38" s="33" t="s">
        <v>1527</v>
      </c>
      <c r="B38" s="1059"/>
      <c r="C38" s="1060"/>
      <c r="D38" s="1059"/>
      <c r="E38" s="1059"/>
    </row>
    <row r="39" spans="1:5" ht="12.75">
      <c r="A39" s="33" t="s">
        <v>1530</v>
      </c>
      <c r="B39" s="1059"/>
      <c r="C39" s="1060"/>
      <c r="D39" s="1059"/>
      <c r="E39" s="1059"/>
    </row>
    <row r="40" spans="1:5" ht="12.75">
      <c r="A40" s="33" t="s">
        <v>1531</v>
      </c>
      <c r="B40" s="1059"/>
      <c r="C40" s="1060"/>
      <c r="D40" s="1059"/>
      <c r="E40" s="1059"/>
    </row>
    <row r="41" spans="1:5" ht="12.75">
      <c r="A41" s="33" t="s">
        <v>862</v>
      </c>
      <c r="B41" s="1059"/>
      <c r="C41" s="1060"/>
      <c r="D41" s="1059"/>
      <c r="E41" s="1059"/>
    </row>
    <row r="42" spans="1:5" ht="12.75">
      <c r="A42" s="33" t="s">
        <v>863</v>
      </c>
      <c r="B42" s="1059"/>
      <c r="C42" s="1060"/>
      <c r="D42" s="1059"/>
      <c r="E42" s="1059"/>
    </row>
    <row r="43" spans="1:5" ht="12.75">
      <c r="A43" s="33" t="s">
        <v>1528</v>
      </c>
      <c r="B43" s="1059"/>
      <c r="C43" s="1060"/>
      <c r="D43" s="1059"/>
      <c r="E43" s="1136"/>
    </row>
    <row r="44" spans="1:5" ht="12.75">
      <c r="A44" s="33" t="s">
        <v>861</v>
      </c>
      <c r="B44" s="1059"/>
      <c r="C44" s="1060"/>
      <c r="D44" s="1059"/>
      <c r="E44" s="1059"/>
    </row>
    <row r="45" spans="1:5" ht="12.75">
      <c r="A45" s="33" t="s">
        <v>1529</v>
      </c>
      <c r="B45" s="1059"/>
      <c r="C45" s="1060"/>
      <c r="D45" s="1059"/>
      <c r="E45" s="1059"/>
    </row>
    <row r="46" spans="1:5" ht="12.75">
      <c r="A46" s="1059"/>
      <c r="B46" s="1059"/>
      <c r="C46" s="1060"/>
      <c r="D46" s="1059"/>
      <c r="E46" s="1059"/>
    </row>
    <row r="47" spans="1:5" ht="12.75">
      <c r="A47" s="33" t="s">
        <v>785</v>
      </c>
      <c r="B47" s="1059"/>
      <c r="C47" s="1060"/>
      <c r="D47" s="1059"/>
      <c r="E47" s="1059"/>
    </row>
  </sheetData>
  <sheetProtection insertRows="0" deleteRows="0"/>
  <mergeCells count="8">
    <mergeCell ref="A4:A14"/>
    <mergeCell ref="A15:A26"/>
    <mergeCell ref="A3:B3"/>
    <mergeCell ref="A27:B27"/>
    <mergeCell ref="G3:H3"/>
    <mergeCell ref="G4:G14"/>
    <mergeCell ref="G15:G25"/>
    <mergeCell ref="G26:H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H33"/>
  <sheetViews>
    <sheetView zoomScale="130" zoomScaleNormal="130" workbookViewId="0" topLeftCell="A1">
      <selection activeCell="B24" sqref="B24"/>
    </sheetView>
  </sheetViews>
  <sheetFormatPr defaultColWidth="9.140625" defaultRowHeight="15"/>
  <cols>
    <col min="1" max="1" width="13.28125" style="16" customWidth="1"/>
    <col min="2" max="2" width="54.7109375" style="16" customWidth="1"/>
    <col min="3" max="3" width="14.28125" style="61" customWidth="1"/>
    <col min="4" max="4" width="56.421875" style="16" customWidth="1"/>
    <col min="5" max="5" width="9.140625" style="16" customWidth="1"/>
    <col min="6" max="6" width="17.57421875" style="16" customWidth="1"/>
    <col min="7" max="16384" width="9.140625" style="16" customWidth="1"/>
  </cols>
  <sheetData>
    <row r="1" spans="1:4" ht="15.75">
      <c r="A1" s="11" t="s">
        <v>594</v>
      </c>
      <c r="B1" s="12"/>
      <c r="C1" s="16"/>
      <c r="D1" s="12"/>
    </row>
    <row r="2" spans="1:4" ht="13.5" thickBot="1">
      <c r="A2" s="12"/>
      <c r="B2" s="12"/>
      <c r="C2" s="80" t="s">
        <v>279</v>
      </c>
      <c r="D2" s="12"/>
    </row>
    <row r="3" spans="1:3" ht="13.5" thickBot="1">
      <c r="A3" s="1596" t="s">
        <v>1525</v>
      </c>
      <c r="B3" s="1597"/>
      <c r="C3" s="1056">
        <v>479</v>
      </c>
    </row>
    <row r="4" spans="1:7" ht="12.75" customHeight="1">
      <c r="A4" s="1605" t="s">
        <v>294</v>
      </c>
      <c r="B4" s="425" t="s">
        <v>1535</v>
      </c>
      <c r="C4" s="590">
        <v>301</v>
      </c>
      <c r="D4" s="172"/>
      <c r="E4" s="173"/>
      <c r="F4" s="174"/>
      <c r="G4" s="173"/>
    </row>
    <row r="5" spans="1:7" ht="12.75" customHeight="1">
      <c r="A5" s="1606"/>
      <c r="B5" s="426" t="s">
        <v>1533</v>
      </c>
      <c r="C5" s="590"/>
      <c r="D5" s="172"/>
      <c r="E5" s="173"/>
      <c r="F5" s="174"/>
      <c r="G5" s="173"/>
    </row>
    <row r="6" spans="1:7" ht="12.75" customHeight="1" thickBot="1">
      <c r="A6" s="1607"/>
      <c r="B6" s="427" t="s">
        <v>433</v>
      </c>
      <c r="C6" s="591"/>
      <c r="D6" s="172"/>
      <c r="E6" s="173"/>
      <c r="F6" s="174"/>
      <c r="G6" s="173"/>
    </row>
    <row r="7" spans="1:7" ht="16.5" customHeight="1" thickBot="1">
      <c r="A7" s="1608"/>
      <c r="B7" s="428" t="s">
        <v>280</v>
      </c>
      <c r="C7" s="592">
        <f>SUM(C4:C6)</f>
        <v>301</v>
      </c>
      <c r="D7" s="172"/>
      <c r="E7" s="173"/>
      <c r="F7" s="174"/>
      <c r="G7" s="173"/>
    </row>
    <row r="8" spans="1:7" ht="16.5" customHeight="1" thickBot="1">
      <c r="A8" s="429" t="s">
        <v>298</v>
      </c>
      <c r="B8" s="430" t="s">
        <v>280</v>
      </c>
      <c r="C8" s="593">
        <v>394</v>
      </c>
      <c r="D8" s="172"/>
      <c r="E8" s="173"/>
      <c r="F8" s="174"/>
      <c r="G8" s="173"/>
    </row>
    <row r="9" spans="1:7" ht="16.5" customHeight="1" thickBot="1">
      <c r="A9" s="1609" t="s">
        <v>1532</v>
      </c>
      <c r="B9" s="1610"/>
      <c r="C9" s="567">
        <f>C3+C7-C8</f>
        <v>386</v>
      </c>
      <c r="D9" s="172"/>
      <c r="E9" s="173"/>
      <c r="F9" s="174"/>
      <c r="G9" s="173"/>
    </row>
    <row r="10" spans="1:7" ht="15" customHeight="1">
      <c r="A10" s="71"/>
      <c r="B10" s="86"/>
      <c r="C10" s="175"/>
      <c r="D10" s="172"/>
      <c r="E10" s="173"/>
      <c r="F10" s="174"/>
      <c r="G10" s="173"/>
    </row>
    <row r="11" spans="1:8" ht="12.75">
      <c r="A11" s="12" t="s">
        <v>384</v>
      </c>
      <c r="B11" s="176"/>
      <c r="C11" s="177"/>
      <c r="D11" s="176"/>
      <c r="E11" s="178"/>
      <c r="F11" s="172"/>
      <c r="G11" s="172"/>
      <c r="H11" s="172"/>
    </row>
    <row r="12" spans="1:8" ht="12.75">
      <c r="A12" s="191" t="s">
        <v>1534</v>
      </c>
      <c r="B12" s="190"/>
      <c r="C12" s="179"/>
      <c r="D12" s="176"/>
      <c r="E12" s="178"/>
      <c r="F12" s="172"/>
      <c r="G12" s="172"/>
      <c r="H12" s="172"/>
    </row>
    <row r="13" spans="1:8" ht="12.75">
      <c r="A13" s="17" t="s">
        <v>612</v>
      </c>
      <c r="B13" s="87"/>
      <c r="C13" s="180"/>
      <c r="D13" s="87"/>
      <c r="E13" s="120"/>
      <c r="F13" s="120"/>
      <c r="G13" s="120"/>
      <c r="H13" s="120"/>
    </row>
    <row r="14" spans="1:8" ht="12.75">
      <c r="A14" s="131"/>
      <c r="B14" s="131"/>
      <c r="C14" s="181"/>
      <c r="D14" s="182"/>
      <c r="E14" s="183"/>
      <c r="F14" s="183"/>
      <c r="G14" s="183"/>
      <c r="H14" s="184"/>
    </row>
    <row r="15" spans="1:8" ht="12.75">
      <c r="A15" s="1137" t="s">
        <v>781</v>
      </c>
      <c r="B15" s="1138"/>
      <c r="C15" s="185"/>
      <c r="D15" s="131"/>
      <c r="E15" s="184"/>
      <c r="F15" s="184"/>
      <c r="G15" s="183"/>
      <c r="H15" s="184"/>
    </row>
    <row r="16" spans="1:8" ht="12.75">
      <c r="A16" s="120" t="s">
        <v>866</v>
      </c>
      <c r="B16" s="120"/>
      <c r="C16" s="186"/>
      <c r="D16" s="184"/>
      <c r="E16" s="184"/>
      <c r="F16" s="184"/>
      <c r="G16" s="184"/>
      <c r="H16" s="184"/>
    </row>
    <row r="17" spans="1:8" ht="12.75">
      <c r="A17" s="120" t="s">
        <v>868</v>
      </c>
      <c r="B17" s="120"/>
      <c r="C17" s="188"/>
      <c r="D17" s="187"/>
      <c r="E17" s="187"/>
      <c r="F17" s="187"/>
      <c r="G17" s="187"/>
      <c r="H17" s="187"/>
    </row>
    <row r="18" spans="1:8" ht="12.75">
      <c r="A18" s="120" t="s">
        <v>867</v>
      </c>
      <c r="B18" s="1139"/>
      <c r="C18" s="188"/>
      <c r="D18" s="187"/>
      <c r="E18" s="187"/>
      <c r="F18" s="187"/>
      <c r="G18" s="187"/>
      <c r="H18" s="187"/>
    </row>
    <row r="19" spans="1:8" ht="12.75">
      <c r="A19" s="120"/>
      <c r="B19" s="120"/>
      <c r="C19" s="132"/>
      <c r="D19" s="120"/>
      <c r="E19" s="120"/>
      <c r="F19" s="120"/>
      <c r="G19" s="120"/>
      <c r="H19" s="120"/>
    </row>
    <row r="20" spans="1:8" ht="12.75">
      <c r="A20" s="120"/>
      <c r="B20" s="120"/>
      <c r="C20" s="132"/>
      <c r="D20" s="120"/>
      <c r="E20" s="120"/>
      <c r="F20" s="120"/>
      <c r="G20" s="120"/>
      <c r="H20" s="120"/>
    </row>
    <row r="21" spans="1:8" ht="12.75">
      <c r="A21" s="120"/>
      <c r="B21" s="120"/>
      <c r="C21" s="132"/>
      <c r="D21" s="120"/>
      <c r="E21" s="120"/>
      <c r="F21" s="120"/>
      <c r="G21" s="120"/>
      <c r="H21" s="120"/>
    </row>
    <row r="22" spans="1:8" ht="12.75">
      <c r="A22" s="120"/>
      <c r="B22" s="120"/>
      <c r="C22" s="132"/>
      <c r="D22" s="120"/>
      <c r="E22" s="120"/>
      <c r="F22" s="120"/>
      <c r="G22" s="120"/>
      <c r="H22" s="120"/>
    </row>
    <row r="23" spans="1:8" ht="12.75">
      <c r="A23" s="120"/>
      <c r="B23" s="120"/>
      <c r="C23" s="132"/>
      <c r="D23" s="120"/>
      <c r="E23" s="120"/>
      <c r="F23" s="120"/>
      <c r="G23" s="120"/>
      <c r="H23" s="120"/>
    </row>
    <row r="24" spans="1:8" ht="12.75">
      <c r="A24" s="120"/>
      <c r="B24" s="120"/>
      <c r="C24" s="132"/>
      <c r="D24" s="120"/>
      <c r="E24" s="120"/>
      <c r="F24" s="120"/>
      <c r="G24" s="120"/>
      <c r="H24" s="120"/>
    </row>
    <row r="25" spans="1:8" ht="12.75">
      <c r="A25" s="120"/>
      <c r="B25" s="120"/>
      <c r="C25" s="132"/>
      <c r="D25" s="120"/>
      <c r="E25" s="120"/>
      <c r="F25" s="120"/>
      <c r="G25" s="120"/>
      <c r="H25" s="120"/>
    </row>
    <row r="26" spans="1:8" ht="12.75">
      <c r="A26" s="120"/>
      <c r="B26" s="120"/>
      <c r="C26" s="132"/>
      <c r="D26" s="120"/>
      <c r="E26" s="120"/>
      <c r="F26" s="120"/>
      <c r="G26" s="120"/>
      <c r="H26" s="120"/>
    </row>
    <row r="27" spans="1:8" ht="12.75">
      <c r="A27" s="120"/>
      <c r="B27" s="120"/>
      <c r="C27" s="132"/>
      <c r="D27" s="120"/>
      <c r="E27" s="120"/>
      <c r="F27" s="120"/>
      <c r="G27" s="120"/>
      <c r="H27" s="120"/>
    </row>
    <row r="28" spans="1:8" ht="12.75">
      <c r="A28" s="120"/>
      <c r="B28" s="120"/>
      <c r="C28" s="132"/>
      <c r="D28" s="120"/>
      <c r="E28" s="120"/>
      <c r="F28" s="120"/>
      <c r="G28" s="120"/>
      <c r="H28" s="120"/>
    </row>
    <row r="29" spans="1:8" ht="12.75">
      <c r="A29" s="120"/>
      <c r="B29" s="120"/>
      <c r="C29" s="132"/>
      <c r="D29" s="120"/>
      <c r="E29" s="120"/>
      <c r="F29" s="120"/>
      <c r="G29" s="120"/>
      <c r="H29" s="120"/>
    </row>
    <row r="30" spans="1:8" ht="12.75">
      <c r="A30" s="120"/>
      <c r="B30" s="120"/>
      <c r="C30" s="132"/>
      <c r="D30" s="120"/>
      <c r="E30" s="120"/>
      <c r="F30" s="120"/>
      <c r="G30" s="120"/>
      <c r="H30" s="120"/>
    </row>
    <row r="31" spans="1:8" ht="12.75">
      <c r="A31" s="120"/>
      <c r="B31" s="120"/>
      <c r="C31" s="132"/>
      <c r="D31" s="120"/>
      <c r="E31" s="120"/>
      <c r="F31" s="120"/>
      <c r="G31" s="120"/>
      <c r="H31" s="120"/>
    </row>
    <row r="32" spans="1:8" ht="12.75">
      <c r="A32" s="120"/>
      <c r="B32" s="120"/>
      <c r="C32" s="132"/>
      <c r="D32" s="120"/>
      <c r="E32" s="120"/>
      <c r="F32" s="120"/>
      <c r="G32" s="120"/>
      <c r="H32" s="120"/>
    </row>
    <row r="33" spans="1:8" ht="12.75">
      <c r="A33" s="120"/>
      <c r="B33" s="120"/>
      <c r="C33" s="132"/>
      <c r="D33" s="120"/>
      <c r="E33" s="120"/>
      <c r="F33" s="120"/>
      <c r="G33" s="120"/>
      <c r="H33" s="120"/>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98"/>
  <sheetViews>
    <sheetView zoomScalePageLayoutView="0" workbookViewId="0" topLeftCell="A1">
      <pane ySplit="5" topLeftCell="A6" activePane="bottomLeft" state="frozen"/>
      <selection pane="topLeft" activeCell="F131" sqref="F131"/>
      <selection pane="bottomLeft" activeCell="L17" sqref="L17"/>
    </sheetView>
  </sheetViews>
  <sheetFormatPr defaultColWidth="9.140625" defaultRowHeight="15"/>
  <cols>
    <col min="1" max="1" width="58.00390625" style="523" customWidth="1"/>
    <col min="2" max="2" width="13.57421875" style="556" customWidth="1"/>
    <col min="3" max="3" width="9.140625" style="556" customWidth="1"/>
    <col min="4" max="4" width="11.57421875" style="525" customWidth="1"/>
    <col min="5" max="5" width="15.140625" style="525" customWidth="1"/>
    <col min="6" max="6" width="12.00390625" style="525" customWidth="1"/>
    <col min="7" max="7" width="7.7109375" style="525" customWidth="1"/>
    <col min="8" max="8" width="9.140625" style="135" hidden="1" customWidth="1"/>
    <col min="9" max="16384" width="9.140625" style="135" customWidth="1"/>
  </cols>
  <sheetData>
    <row r="1" spans="1:7" ht="16.5" thickBot="1">
      <c r="A1" s="1305" t="s">
        <v>696</v>
      </c>
      <c r="B1" s="1305"/>
      <c r="C1" s="1305"/>
      <c r="D1" s="1305"/>
      <c r="E1" s="1305"/>
      <c r="F1" s="859"/>
      <c r="G1" s="859"/>
    </row>
    <row r="2" spans="1:7" ht="12.75" customHeight="1">
      <c r="A2" s="1299"/>
      <c r="B2" s="1300"/>
      <c r="C2" s="1300"/>
      <c r="D2" s="1300"/>
      <c r="E2" s="1300"/>
      <c r="F2" s="917"/>
      <c r="G2" s="884"/>
    </row>
    <row r="3" spans="1:8" ht="15.75">
      <c r="A3" s="1306" t="s">
        <v>1108</v>
      </c>
      <c r="B3" s="1307"/>
      <c r="C3" s="1307"/>
      <c r="D3" s="1307"/>
      <c r="E3" s="1307"/>
      <c r="F3" s="920"/>
      <c r="G3" s="885"/>
      <c r="H3" s="496"/>
    </row>
    <row r="4" spans="1:8" ht="15" customHeight="1">
      <c r="A4" s="896" t="s">
        <v>720</v>
      </c>
      <c r="B4" s="893"/>
      <c r="C4" s="894"/>
      <c r="D4" s="893" t="s">
        <v>721</v>
      </c>
      <c r="E4" s="895"/>
      <c r="F4" s="897"/>
      <c r="G4" s="895"/>
      <c r="H4" s="878"/>
    </row>
    <row r="5" spans="1:8" s="530" customFormat="1" ht="15.75" thickBot="1">
      <c r="A5" s="898" t="s">
        <v>722</v>
      </c>
      <c r="B5" s="899"/>
      <c r="C5" s="899"/>
      <c r="D5" s="899"/>
      <c r="E5" s="900"/>
      <c r="F5" s="901"/>
      <c r="G5" s="895"/>
      <c r="H5" s="879"/>
    </row>
    <row r="6" spans="1:8" s="530" customFormat="1" ht="12.75" customHeight="1" thickBot="1">
      <c r="A6" s="1302" t="s">
        <v>1543</v>
      </c>
      <c r="B6" s="1303"/>
      <c r="C6" s="1303"/>
      <c r="D6" s="1303"/>
      <c r="E6" s="1303"/>
      <c r="F6" s="850"/>
      <c r="G6" s="886"/>
      <c r="H6" s="531"/>
    </row>
    <row r="7" spans="1:8" ht="39" thickBot="1">
      <c r="A7" s="528" t="s">
        <v>1282</v>
      </c>
      <c r="B7" s="921" t="s">
        <v>1336</v>
      </c>
      <c r="C7" s="922" t="s">
        <v>650</v>
      </c>
      <c r="D7" s="924" t="s">
        <v>651</v>
      </c>
      <c r="E7" s="923" t="s">
        <v>652</v>
      </c>
      <c r="F7" s="880" t="s">
        <v>729</v>
      </c>
      <c r="G7" s="887"/>
      <c r="H7" s="535"/>
    </row>
    <row r="8" spans="1:8" ht="29.25" customHeight="1" thickBot="1">
      <c r="A8" s="925" t="s">
        <v>253</v>
      </c>
      <c r="B8" s="1308"/>
      <c r="C8" s="1308"/>
      <c r="D8" s="926" t="s">
        <v>354</v>
      </c>
      <c r="E8" s="926" t="s">
        <v>282</v>
      </c>
      <c r="F8" s="927" t="s">
        <v>730</v>
      </c>
      <c r="G8" s="887"/>
      <c r="H8" s="535"/>
    </row>
    <row r="9" spans="1:8" ht="12.75">
      <c r="A9" s="959" t="s">
        <v>653</v>
      </c>
      <c r="B9" s="960" t="s">
        <v>654</v>
      </c>
      <c r="C9" s="961" t="s">
        <v>1</v>
      </c>
      <c r="D9" s="550">
        <f>SUM(D10:D15)</f>
        <v>47709</v>
      </c>
      <c r="E9" s="908">
        <f>SUM(E10:E15)</f>
        <v>3879</v>
      </c>
      <c r="F9" s="962">
        <f>D9+E9</f>
        <v>51588</v>
      </c>
      <c r="G9" s="888"/>
      <c r="H9" s="535"/>
    </row>
    <row r="10" spans="1:8" ht="25.5">
      <c r="A10" s="505" t="s">
        <v>1226</v>
      </c>
      <c r="B10" s="536" t="s">
        <v>655</v>
      </c>
      <c r="C10" s="537" t="s">
        <v>4</v>
      </c>
      <c r="D10" s="538">
        <v>13065</v>
      </c>
      <c r="E10" s="905">
        <v>1349</v>
      </c>
      <c r="F10" s="539">
        <f aca="true" t="shared" si="0" ref="F10:F45">D10+E10</f>
        <v>14414</v>
      </c>
      <c r="G10" s="889"/>
      <c r="H10" s="535"/>
    </row>
    <row r="11" spans="1:8" ht="12.75">
      <c r="A11" s="505" t="s">
        <v>1227</v>
      </c>
      <c r="B11" s="536">
        <v>504</v>
      </c>
      <c r="C11" s="537" t="s">
        <v>6</v>
      </c>
      <c r="D11" s="538"/>
      <c r="E11" s="905"/>
      <c r="F11" s="539"/>
      <c r="G11" s="889"/>
      <c r="H11" s="535"/>
    </row>
    <row r="12" spans="1:8" ht="12.75">
      <c r="A12" s="505" t="s">
        <v>1228</v>
      </c>
      <c r="B12" s="536">
        <v>511</v>
      </c>
      <c r="C12" s="537" t="s">
        <v>8</v>
      </c>
      <c r="D12" s="538">
        <v>2666</v>
      </c>
      <c r="E12" s="905">
        <v>466</v>
      </c>
      <c r="F12" s="539">
        <f t="shared" si="0"/>
        <v>3132</v>
      </c>
      <c r="G12" s="889"/>
      <c r="H12" s="535"/>
    </row>
    <row r="13" spans="1:8" ht="12.75">
      <c r="A13" s="505" t="s">
        <v>1229</v>
      </c>
      <c r="B13" s="536">
        <v>512</v>
      </c>
      <c r="C13" s="537" t="s">
        <v>10</v>
      </c>
      <c r="D13" s="538">
        <v>4611</v>
      </c>
      <c r="E13" s="905"/>
      <c r="F13" s="539">
        <f t="shared" si="0"/>
        <v>4611</v>
      </c>
      <c r="G13" s="889"/>
      <c r="H13" s="535"/>
    </row>
    <row r="14" spans="1:8" ht="12.75">
      <c r="A14" s="505" t="s">
        <v>1230</v>
      </c>
      <c r="B14" s="536">
        <v>513</v>
      </c>
      <c r="C14" s="537" t="s">
        <v>12</v>
      </c>
      <c r="D14" s="538">
        <v>381</v>
      </c>
      <c r="E14" s="905"/>
      <c r="F14" s="539">
        <f t="shared" si="0"/>
        <v>381</v>
      </c>
      <c r="G14" s="889"/>
      <c r="H14" s="535"/>
    </row>
    <row r="15" spans="1:8" ht="12.75">
      <c r="A15" s="505" t="s">
        <v>1231</v>
      </c>
      <c r="B15" s="536">
        <v>518</v>
      </c>
      <c r="C15" s="537" t="s">
        <v>14</v>
      </c>
      <c r="D15" s="538">
        <v>26986</v>
      </c>
      <c r="E15" s="905">
        <v>2064</v>
      </c>
      <c r="F15" s="539">
        <f t="shared" si="0"/>
        <v>29050</v>
      </c>
      <c r="G15" s="889"/>
      <c r="H15" s="535"/>
    </row>
    <row r="16" spans="1:8" ht="12.75">
      <c r="A16" s="505" t="s">
        <v>1232</v>
      </c>
      <c r="B16" s="532" t="s">
        <v>656</v>
      </c>
      <c r="C16" s="537" t="s">
        <v>16</v>
      </c>
      <c r="D16" s="533">
        <f>SUM(D17:D19)</f>
        <v>-2616</v>
      </c>
      <c r="E16" s="906">
        <f>SUM(E17:E19)</f>
        <v>-152</v>
      </c>
      <c r="F16" s="540">
        <f t="shared" si="0"/>
        <v>-2768</v>
      </c>
      <c r="G16" s="888"/>
      <c r="H16" s="535"/>
    </row>
    <row r="17" spans="1:8" ht="12.75">
      <c r="A17" s="505" t="s">
        <v>1233</v>
      </c>
      <c r="B17" s="536">
        <v>56</v>
      </c>
      <c r="C17" s="537" t="s">
        <v>18</v>
      </c>
      <c r="D17" s="538"/>
      <c r="E17" s="905">
        <v>-152</v>
      </c>
      <c r="F17" s="539">
        <f t="shared" si="0"/>
        <v>-152</v>
      </c>
      <c r="G17" s="889"/>
      <c r="H17" s="535"/>
    </row>
    <row r="18" spans="1:8" ht="12.75">
      <c r="A18" s="505" t="s">
        <v>1234</v>
      </c>
      <c r="B18" s="536">
        <v>571.572</v>
      </c>
      <c r="C18" s="537" t="s">
        <v>21</v>
      </c>
      <c r="D18" s="538"/>
      <c r="E18" s="905"/>
      <c r="F18" s="539"/>
      <c r="G18" s="889"/>
      <c r="H18" s="535"/>
    </row>
    <row r="19" spans="1:8" ht="12.75">
      <c r="A19" s="505" t="s">
        <v>1235</v>
      </c>
      <c r="B19" s="536">
        <v>573.574</v>
      </c>
      <c r="C19" s="537" t="s">
        <v>23</v>
      </c>
      <c r="D19" s="538">
        <v>-2616</v>
      </c>
      <c r="E19" s="905"/>
      <c r="F19" s="539">
        <f t="shared" si="0"/>
        <v>-2616</v>
      </c>
      <c r="G19" s="889"/>
      <c r="H19" s="535"/>
    </row>
    <row r="20" spans="1:8" ht="12.75">
      <c r="A20" s="505" t="s">
        <v>1236</v>
      </c>
      <c r="B20" s="536" t="s">
        <v>657</v>
      </c>
      <c r="C20" s="537" t="s">
        <v>25</v>
      </c>
      <c r="D20" s="541">
        <f>SUM(D21:D25)</f>
        <v>102180</v>
      </c>
      <c r="E20" s="906">
        <f>SUM(E21:E25)</f>
        <v>92</v>
      </c>
      <c r="F20" s="540">
        <f t="shared" si="0"/>
        <v>102272</v>
      </c>
      <c r="G20" s="888"/>
      <c r="H20" s="535"/>
    </row>
    <row r="21" spans="1:8" ht="12.75">
      <c r="A21" s="505" t="s">
        <v>1237</v>
      </c>
      <c r="B21" s="536">
        <v>521</v>
      </c>
      <c r="C21" s="537" t="s">
        <v>27</v>
      </c>
      <c r="D21" s="538">
        <v>77227</v>
      </c>
      <c r="E21" s="905">
        <v>73</v>
      </c>
      <c r="F21" s="539">
        <f t="shared" si="0"/>
        <v>77300</v>
      </c>
      <c r="G21" s="889"/>
      <c r="H21" s="535"/>
    </row>
    <row r="22" spans="1:8" ht="12.75">
      <c r="A22" s="505" t="s">
        <v>1238</v>
      </c>
      <c r="B22" s="536">
        <v>524</v>
      </c>
      <c r="C22" s="537" t="s">
        <v>29</v>
      </c>
      <c r="D22" s="538">
        <v>24929</v>
      </c>
      <c r="E22" s="905">
        <v>19</v>
      </c>
      <c r="F22" s="539">
        <f t="shared" si="0"/>
        <v>24948</v>
      </c>
      <c r="G22" s="889"/>
      <c r="H22" s="535"/>
    </row>
    <row r="23" spans="1:8" ht="12.75">
      <c r="A23" s="505" t="s">
        <v>1239</v>
      </c>
      <c r="B23" s="536">
        <v>525</v>
      </c>
      <c r="C23" s="537" t="s">
        <v>31</v>
      </c>
      <c r="D23" s="538"/>
      <c r="E23" s="905"/>
      <c r="F23" s="539"/>
      <c r="G23" s="889"/>
      <c r="H23" s="535"/>
    </row>
    <row r="24" spans="1:8" ht="12.75">
      <c r="A24" s="505" t="s">
        <v>1240</v>
      </c>
      <c r="B24" s="536">
        <v>527</v>
      </c>
      <c r="C24" s="537" t="s">
        <v>33</v>
      </c>
      <c r="D24" s="538">
        <v>24</v>
      </c>
      <c r="E24" s="905"/>
      <c r="F24" s="539">
        <f t="shared" si="0"/>
        <v>24</v>
      </c>
      <c r="G24" s="889"/>
      <c r="H24" s="535"/>
    </row>
    <row r="25" spans="1:8" ht="12.75">
      <c r="A25" s="505" t="s">
        <v>1241</v>
      </c>
      <c r="B25" s="536">
        <v>528</v>
      </c>
      <c r="C25" s="537" t="s">
        <v>35</v>
      </c>
      <c r="D25" s="538"/>
      <c r="E25" s="905"/>
      <c r="F25" s="539"/>
      <c r="G25" s="889"/>
      <c r="H25" s="535"/>
    </row>
    <row r="26" spans="1:8" ht="12.75">
      <c r="A26" s="505" t="s">
        <v>1242</v>
      </c>
      <c r="B26" s="536" t="s">
        <v>658</v>
      </c>
      <c r="C26" s="537" t="s">
        <v>37</v>
      </c>
      <c r="D26" s="541">
        <f>SUM(D27:D27)</f>
        <v>5</v>
      </c>
      <c r="E26" s="906">
        <f>SUM(E27:E27)</f>
        <v>4</v>
      </c>
      <c r="F26" s="540">
        <f t="shared" si="0"/>
        <v>9</v>
      </c>
      <c r="G26" s="888"/>
      <c r="H26" s="535"/>
    </row>
    <row r="27" spans="1:8" ht="12.75">
      <c r="A27" s="505" t="s">
        <v>1243</v>
      </c>
      <c r="B27" s="536">
        <v>53</v>
      </c>
      <c r="C27" s="537" t="s">
        <v>39</v>
      </c>
      <c r="D27" s="538">
        <v>5</v>
      </c>
      <c r="E27" s="905">
        <v>4</v>
      </c>
      <c r="F27" s="539">
        <f t="shared" si="0"/>
        <v>9</v>
      </c>
      <c r="G27" s="889"/>
      <c r="H27" s="535"/>
    </row>
    <row r="28" spans="1:8" ht="12.75">
      <c r="A28" s="505" t="s">
        <v>1244</v>
      </c>
      <c r="B28" s="536" t="s">
        <v>659</v>
      </c>
      <c r="C28" s="537" t="s">
        <v>41</v>
      </c>
      <c r="D28" s="541">
        <f>SUM(D29:D35)</f>
        <v>26851</v>
      </c>
      <c r="E28" s="906">
        <f>SUM(E29:E35)</f>
        <v>122</v>
      </c>
      <c r="F28" s="540">
        <f t="shared" si="0"/>
        <v>26973</v>
      </c>
      <c r="G28" s="888"/>
      <c r="H28" s="535"/>
    </row>
    <row r="29" spans="1:8" ht="12.75">
      <c r="A29" s="505" t="s">
        <v>1245</v>
      </c>
      <c r="B29" s="536">
        <v>541.542</v>
      </c>
      <c r="C29" s="537" t="s">
        <v>43</v>
      </c>
      <c r="D29" s="538"/>
      <c r="E29" s="905"/>
      <c r="F29" s="539"/>
      <c r="G29" s="889"/>
      <c r="H29" s="535"/>
    </row>
    <row r="30" spans="1:8" ht="12.75">
      <c r="A30" s="505" t="s">
        <v>1246</v>
      </c>
      <c r="B30" s="536">
        <v>543</v>
      </c>
      <c r="C30" s="537" t="s">
        <v>45</v>
      </c>
      <c r="D30" s="538"/>
      <c r="E30" s="905"/>
      <c r="F30" s="539"/>
      <c r="G30" s="889"/>
      <c r="H30" s="535"/>
    </row>
    <row r="31" spans="1:8" ht="12.75">
      <c r="A31" s="505" t="s">
        <v>1247</v>
      </c>
      <c r="B31" s="536">
        <v>544</v>
      </c>
      <c r="C31" s="537" t="s">
        <v>47</v>
      </c>
      <c r="D31" s="538"/>
      <c r="E31" s="905"/>
      <c r="F31" s="539"/>
      <c r="G31" s="889"/>
      <c r="H31" s="535"/>
    </row>
    <row r="32" spans="1:8" ht="12.75">
      <c r="A32" s="505" t="s">
        <v>1248</v>
      </c>
      <c r="B32" s="536">
        <v>545</v>
      </c>
      <c r="C32" s="537" t="s">
        <v>49</v>
      </c>
      <c r="D32" s="538">
        <v>123</v>
      </c>
      <c r="E32" s="905"/>
      <c r="F32" s="539">
        <f t="shared" si="0"/>
        <v>123</v>
      </c>
      <c r="G32" s="889"/>
      <c r="H32" s="535"/>
    </row>
    <row r="33" spans="1:8" ht="12.75">
      <c r="A33" s="505" t="s">
        <v>1249</v>
      </c>
      <c r="B33" s="536">
        <v>546</v>
      </c>
      <c r="C33" s="537" t="s">
        <v>51</v>
      </c>
      <c r="D33" s="538"/>
      <c r="E33" s="905"/>
      <c r="F33" s="539"/>
      <c r="G33" s="889"/>
      <c r="H33" s="535"/>
    </row>
    <row r="34" spans="1:8" ht="12.75">
      <c r="A34" s="505" t="s">
        <v>1250</v>
      </c>
      <c r="B34" s="536">
        <v>548</v>
      </c>
      <c r="C34" s="537" t="s">
        <v>53</v>
      </c>
      <c r="D34" s="538"/>
      <c r="E34" s="905"/>
      <c r="F34" s="539"/>
      <c r="G34" s="889"/>
      <c r="H34" s="535"/>
    </row>
    <row r="35" spans="1:8" ht="12.75">
      <c r="A35" s="505" t="s">
        <v>1251</v>
      </c>
      <c r="B35" s="536">
        <v>549</v>
      </c>
      <c r="C35" s="537" t="s">
        <v>55</v>
      </c>
      <c r="D35" s="538">
        <v>26728</v>
      </c>
      <c r="E35" s="905">
        <v>122</v>
      </c>
      <c r="F35" s="539">
        <f t="shared" si="0"/>
        <v>26850</v>
      </c>
      <c r="G35" s="889"/>
      <c r="H35" s="535"/>
    </row>
    <row r="36" spans="1:8" ht="12.75">
      <c r="A36" s="505" t="s">
        <v>1252</v>
      </c>
      <c r="B36" s="536" t="s">
        <v>660</v>
      </c>
      <c r="C36" s="537" t="s">
        <v>56</v>
      </c>
      <c r="D36" s="541">
        <f>SUM(D37:D41)</f>
        <v>5352</v>
      </c>
      <c r="E36" s="906">
        <f>SUM(E37:E41)</f>
        <v>254</v>
      </c>
      <c r="F36" s="540">
        <f t="shared" si="0"/>
        <v>5606</v>
      </c>
      <c r="G36" s="888"/>
      <c r="H36" s="535"/>
    </row>
    <row r="37" spans="1:8" ht="12.75">
      <c r="A37" s="505" t="s">
        <v>1253</v>
      </c>
      <c r="B37" s="536">
        <v>551</v>
      </c>
      <c r="C37" s="537" t="s">
        <v>58</v>
      </c>
      <c r="D37" s="538">
        <v>5352</v>
      </c>
      <c r="E37" s="905">
        <v>254</v>
      </c>
      <c r="F37" s="539">
        <f t="shared" si="0"/>
        <v>5606</v>
      </c>
      <c r="G37" s="889"/>
      <c r="H37" s="535"/>
    </row>
    <row r="38" spans="1:8" ht="12.75">
      <c r="A38" s="505" t="s">
        <v>1254</v>
      </c>
      <c r="B38" s="536">
        <v>552</v>
      </c>
      <c r="C38" s="537" t="s">
        <v>60</v>
      </c>
      <c r="D38" s="538"/>
      <c r="E38" s="905"/>
      <c r="F38" s="539"/>
      <c r="G38" s="889"/>
      <c r="H38" s="535"/>
    </row>
    <row r="39" spans="1:8" ht="12.75">
      <c r="A39" s="505" t="s">
        <v>1255</v>
      </c>
      <c r="B39" s="536">
        <v>553</v>
      </c>
      <c r="C39" s="537" t="s">
        <v>62</v>
      </c>
      <c r="D39" s="538"/>
      <c r="E39" s="905"/>
      <c r="F39" s="539"/>
      <c r="G39" s="889"/>
      <c r="H39" s="535"/>
    </row>
    <row r="40" spans="1:8" ht="12.75">
      <c r="A40" s="505" t="s">
        <v>1256</v>
      </c>
      <c r="B40" s="536">
        <v>554</v>
      </c>
      <c r="C40" s="537" t="s">
        <v>64</v>
      </c>
      <c r="D40" s="538"/>
      <c r="E40" s="905"/>
      <c r="F40" s="539"/>
      <c r="G40" s="889"/>
      <c r="H40" s="535"/>
    </row>
    <row r="41" spans="1:8" ht="12.75">
      <c r="A41" s="505" t="s">
        <v>1281</v>
      </c>
      <c r="B41" s="536" t="s">
        <v>661</v>
      </c>
      <c r="C41" s="537" t="s">
        <v>66</v>
      </c>
      <c r="D41" s="538"/>
      <c r="E41" s="905"/>
      <c r="F41" s="539"/>
      <c r="G41" s="889"/>
      <c r="H41" s="535"/>
    </row>
    <row r="42" spans="1:8" ht="12.75">
      <c r="A42" s="505" t="s">
        <v>1257</v>
      </c>
      <c r="B42" s="536" t="s">
        <v>662</v>
      </c>
      <c r="C42" s="537" t="s">
        <v>68</v>
      </c>
      <c r="D42" s="541">
        <f>SUM(D43:D43)</f>
        <v>0</v>
      </c>
      <c r="E42" s="906">
        <f>SUM(E43:E43)</f>
        <v>0</v>
      </c>
      <c r="F42" s="540">
        <f t="shared" si="0"/>
        <v>0</v>
      </c>
      <c r="G42" s="888"/>
      <c r="H42" s="535"/>
    </row>
    <row r="43" spans="1:8" ht="25.5">
      <c r="A43" s="505" t="s">
        <v>1258</v>
      </c>
      <c r="B43" s="536">
        <v>581</v>
      </c>
      <c r="C43" s="537" t="s">
        <v>70</v>
      </c>
      <c r="D43" s="538"/>
      <c r="E43" s="905"/>
      <c r="F43" s="539"/>
      <c r="G43" s="889"/>
      <c r="H43" s="535"/>
    </row>
    <row r="44" spans="1:8" ht="12.75">
      <c r="A44" s="505" t="s">
        <v>1259</v>
      </c>
      <c r="B44" s="536" t="s">
        <v>663</v>
      </c>
      <c r="C44" s="537" t="s">
        <v>72</v>
      </c>
      <c r="D44" s="541">
        <f>D45</f>
        <v>392</v>
      </c>
      <c r="E44" s="906">
        <f>E45</f>
        <v>297</v>
      </c>
      <c r="F44" s="540">
        <f t="shared" si="0"/>
        <v>689</v>
      </c>
      <c r="G44" s="888"/>
      <c r="H44" s="529"/>
    </row>
    <row r="45" spans="1:8" ht="12.75">
      <c r="A45" s="505" t="s">
        <v>1260</v>
      </c>
      <c r="B45" s="536">
        <v>59</v>
      </c>
      <c r="C45" s="537" t="s">
        <v>74</v>
      </c>
      <c r="D45" s="538">
        <v>392</v>
      </c>
      <c r="E45" s="905">
        <v>297</v>
      </c>
      <c r="F45" s="539">
        <f t="shared" si="0"/>
        <v>689</v>
      </c>
      <c r="G45" s="889"/>
      <c r="H45" s="529"/>
    </row>
    <row r="46" spans="1:8" ht="26.25" thickBot="1">
      <c r="A46" s="509" t="s">
        <v>254</v>
      </c>
      <c r="B46" s="542" t="s">
        <v>698</v>
      </c>
      <c r="C46" s="537" t="s">
        <v>76</v>
      </c>
      <c r="D46" s="543">
        <f>D9+D16+D20+D26+D28+D36+D42+D44</f>
        <v>179873</v>
      </c>
      <c r="E46" s="907">
        <f>E9+E16+E20+E26+E28+E36+E42+E44</f>
        <v>4496</v>
      </c>
      <c r="F46" s="963">
        <f>D46+E46</f>
        <v>184369</v>
      </c>
      <c r="G46" s="888"/>
      <c r="H46" s="529"/>
    </row>
    <row r="47" spans="1:8" ht="13.5" thickBot="1">
      <c r="A47" s="860" t="s">
        <v>255</v>
      </c>
      <c r="B47" s="861"/>
      <c r="C47" s="861"/>
      <c r="D47" s="861"/>
      <c r="E47" s="861"/>
      <c r="F47" s="969"/>
      <c r="G47" s="890"/>
      <c r="H47" s="529"/>
    </row>
    <row r="48" spans="1:10" ht="12.75">
      <c r="A48" s="517" t="s">
        <v>1261</v>
      </c>
      <c r="B48" s="544" t="s">
        <v>699</v>
      </c>
      <c r="C48" s="537" t="s">
        <v>80</v>
      </c>
      <c r="D48" s="541" t="str">
        <f>D49</f>
        <v>170624</v>
      </c>
      <c r="E48" s="908">
        <f>SUM(E49:E49)</f>
        <v>0</v>
      </c>
      <c r="F48" s="534">
        <f>E48+D48</f>
        <v>170624</v>
      </c>
      <c r="G48" s="888"/>
      <c r="H48" s="529"/>
      <c r="J48" s="1067"/>
    </row>
    <row r="49" spans="1:8" ht="12.75">
      <c r="A49" s="505" t="s">
        <v>1262</v>
      </c>
      <c r="B49" s="545">
        <v>691</v>
      </c>
      <c r="C49" s="537" t="s">
        <v>82</v>
      </c>
      <c r="D49" s="537" t="s">
        <v>731</v>
      </c>
      <c r="E49" s="905"/>
      <c r="F49" s="539">
        <f aca="true" t="shared" si="1" ref="F49:F65">E49+D49</f>
        <v>170624</v>
      </c>
      <c r="G49" s="889"/>
      <c r="H49" s="529"/>
    </row>
    <row r="50" spans="1:8" ht="12.75">
      <c r="A50" s="505" t="s">
        <v>1263</v>
      </c>
      <c r="B50" s="544" t="s">
        <v>664</v>
      </c>
      <c r="C50" s="537" t="s">
        <v>84</v>
      </c>
      <c r="D50" s="541" t="str">
        <f>D52</f>
        <v>70</v>
      </c>
      <c r="E50" s="909">
        <f>SUM(E51:E53)</f>
        <v>0</v>
      </c>
      <c r="F50" s="546">
        <f t="shared" si="1"/>
        <v>70</v>
      </c>
      <c r="G50" s="891"/>
      <c r="H50" s="529"/>
    </row>
    <row r="51" spans="1:8" ht="12.75">
      <c r="A51" s="505" t="s">
        <v>1264</v>
      </c>
      <c r="B51" s="545">
        <v>681</v>
      </c>
      <c r="C51" s="537" t="s">
        <v>86</v>
      </c>
      <c r="D51" s="537"/>
      <c r="E51" s="905"/>
      <c r="F51" s="539"/>
      <c r="G51" s="889"/>
      <c r="H51" s="535"/>
    </row>
    <row r="52" spans="1:8" ht="12.75">
      <c r="A52" s="505" t="s">
        <v>1265</v>
      </c>
      <c r="B52" s="545">
        <v>682</v>
      </c>
      <c r="C52" s="537" t="s">
        <v>88</v>
      </c>
      <c r="D52" s="537" t="s">
        <v>732</v>
      </c>
      <c r="E52" s="905"/>
      <c r="F52" s="539">
        <f t="shared" si="1"/>
        <v>70</v>
      </c>
      <c r="G52" s="889"/>
      <c r="H52" s="535"/>
    </row>
    <row r="53" spans="1:8" ht="12.75">
      <c r="A53" s="505" t="s">
        <v>1266</v>
      </c>
      <c r="B53" s="545">
        <v>684</v>
      </c>
      <c r="C53" s="537" t="s">
        <v>90</v>
      </c>
      <c r="D53" s="537"/>
      <c r="E53" s="967"/>
      <c r="F53" s="539"/>
      <c r="G53" s="889"/>
      <c r="H53" s="535"/>
    </row>
    <row r="54" spans="1:8" ht="12.75">
      <c r="A54" s="505" t="s">
        <v>1267</v>
      </c>
      <c r="B54" s="547" t="s">
        <v>665</v>
      </c>
      <c r="C54" s="537" t="s">
        <v>92</v>
      </c>
      <c r="D54" s="965">
        <v>8016</v>
      </c>
      <c r="E54" s="958">
        <v>5772</v>
      </c>
      <c r="F54" s="966">
        <f t="shared" si="1"/>
        <v>13788</v>
      </c>
      <c r="G54" s="889"/>
      <c r="H54" s="535"/>
    </row>
    <row r="55" spans="1:8" ht="12.75">
      <c r="A55" s="505" t="s">
        <v>1268</v>
      </c>
      <c r="B55" s="544" t="s">
        <v>666</v>
      </c>
      <c r="C55" s="537" t="s">
        <v>94</v>
      </c>
      <c r="D55" s="541">
        <f>SUM(D56:D61)</f>
        <v>3892</v>
      </c>
      <c r="E55" s="968">
        <f>SUM(E56:E61)</f>
        <v>145</v>
      </c>
      <c r="F55" s="546">
        <f t="shared" si="1"/>
        <v>4037</v>
      </c>
      <c r="G55" s="891"/>
      <c r="H55" s="535"/>
    </row>
    <row r="56" spans="1:8" ht="12.75">
      <c r="A56" s="505" t="s">
        <v>1269</v>
      </c>
      <c r="B56" s="547">
        <v>641.642</v>
      </c>
      <c r="C56" s="537" t="s">
        <v>96</v>
      </c>
      <c r="D56" s="538">
        <v>6</v>
      </c>
      <c r="E56" s="905"/>
      <c r="F56" s="539">
        <f t="shared" si="1"/>
        <v>6</v>
      </c>
      <c r="G56" s="889"/>
      <c r="H56" s="535"/>
    </row>
    <row r="57" spans="1:8" ht="12.75">
      <c r="A57" s="505" t="s">
        <v>1270</v>
      </c>
      <c r="B57" s="548">
        <v>643</v>
      </c>
      <c r="C57" s="537" t="s">
        <v>98</v>
      </c>
      <c r="D57" s="538"/>
      <c r="E57" s="905"/>
      <c r="F57" s="539"/>
      <c r="G57" s="889"/>
      <c r="H57" s="535"/>
    </row>
    <row r="58" spans="1:8" ht="12.75">
      <c r="A58" s="505" t="s">
        <v>1271</v>
      </c>
      <c r="B58" s="545">
        <v>644</v>
      </c>
      <c r="C58" s="537" t="s">
        <v>100</v>
      </c>
      <c r="D58" s="538">
        <v>492</v>
      </c>
      <c r="E58" s="906"/>
      <c r="F58" s="540">
        <f t="shared" si="1"/>
        <v>492</v>
      </c>
      <c r="G58" s="888"/>
      <c r="H58" s="535"/>
    </row>
    <row r="59" spans="1:8" ht="12.75">
      <c r="A59" s="505" t="s">
        <v>1272</v>
      </c>
      <c r="B59" s="545">
        <v>645</v>
      </c>
      <c r="C59" s="537" t="s">
        <v>102</v>
      </c>
      <c r="D59" s="538">
        <v>40</v>
      </c>
      <c r="E59" s="905"/>
      <c r="F59" s="539">
        <f t="shared" si="1"/>
        <v>40</v>
      </c>
      <c r="G59" s="889"/>
      <c r="H59" s="535"/>
    </row>
    <row r="60" spans="1:8" ht="12.75">
      <c r="A60" s="505" t="s">
        <v>1273</v>
      </c>
      <c r="B60" s="545">
        <v>648</v>
      </c>
      <c r="C60" s="537" t="s">
        <v>104</v>
      </c>
      <c r="D60" s="538">
        <v>1575</v>
      </c>
      <c r="E60" s="905"/>
      <c r="F60" s="539">
        <f t="shared" si="1"/>
        <v>1575</v>
      </c>
      <c r="G60" s="889"/>
      <c r="H60" s="535"/>
    </row>
    <row r="61" spans="1:8" ht="12.75">
      <c r="A61" s="505" t="s">
        <v>1274</v>
      </c>
      <c r="B61" s="545">
        <v>649</v>
      </c>
      <c r="C61" s="537" t="s">
        <v>106</v>
      </c>
      <c r="D61" s="538">
        <v>1779</v>
      </c>
      <c r="E61" s="905">
        <v>145</v>
      </c>
      <c r="F61" s="539">
        <f t="shared" si="1"/>
        <v>1924</v>
      </c>
      <c r="G61" s="889"/>
      <c r="H61" s="535"/>
    </row>
    <row r="62" spans="1:8" ht="12.75">
      <c r="A62" s="505" t="s">
        <v>1275</v>
      </c>
      <c r="B62" s="544" t="s">
        <v>667</v>
      </c>
      <c r="C62" s="537" t="s">
        <v>108</v>
      </c>
      <c r="D62" s="541">
        <f>SUM(D63:D67)</f>
        <v>62</v>
      </c>
      <c r="E62" s="909">
        <f>SUM(E63:E67)</f>
        <v>1</v>
      </c>
      <c r="F62" s="546">
        <f t="shared" si="1"/>
        <v>63</v>
      </c>
      <c r="G62" s="891"/>
      <c r="H62" s="535"/>
    </row>
    <row r="63" spans="1:8" ht="12.75">
      <c r="A63" s="505" t="s">
        <v>1276</v>
      </c>
      <c r="B63" s="545">
        <v>652</v>
      </c>
      <c r="C63" s="537" t="s">
        <v>110</v>
      </c>
      <c r="D63" s="538">
        <v>27</v>
      </c>
      <c r="E63" s="905"/>
      <c r="F63" s="539">
        <f t="shared" si="1"/>
        <v>27</v>
      </c>
      <c r="G63" s="889"/>
      <c r="H63" s="535"/>
    </row>
    <row r="64" spans="1:8" ht="12.75">
      <c r="A64" s="505" t="s">
        <v>1277</v>
      </c>
      <c r="B64" s="545">
        <v>653</v>
      </c>
      <c r="C64" s="537" t="s">
        <v>111</v>
      </c>
      <c r="D64" s="538"/>
      <c r="E64" s="905"/>
      <c r="F64" s="539"/>
      <c r="G64" s="889"/>
      <c r="H64" s="535"/>
    </row>
    <row r="65" spans="1:8" ht="12.75">
      <c r="A65" s="505" t="s">
        <v>1278</v>
      </c>
      <c r="B65" s="545">
        <v>654</v>
      </c>
      <c r="C65" s="537" t="s">
        <v>113</v>
      </c>
      <c r="D65" s="538">
        <v>35</v>
      </c>
      <c r="E65" s="905">
        <v>1</v>
      </c>
      <c r="F65" s="539">
        <f t="shared" si="1"/>
        <v>36</v>
      </c>
      <c r="G65" s="889"/>
      <c r="H65" s="535"/>
    </row>
    <row r="66" spans="1:8" ht="12.75">
      <c r="A66" s="505" t="s">
        <v>1279</v>
      </c>
      <c r="B66" s="545">
        <v>655</v>
      </c>
      <c r="C66" s="537" t="s">
        <v>115</v>
      </c>
      <c r="D66" s="538"/>
      <c r="E66" s="905"/>
      <c r="F66" s="539"/>
      <c r="G66" s="889"/>
      <c r="H66" s="535"/>
    </row>
    <row r="67" spans="1:8" ht="12.75">
      <c r="A67" s="505" t="s">
        <v>1280</v>
      </c>
      <c r="B67" s="545">
        <v>657</v>
      </c>
      <c r="C67" s="537" t="s">
        <v>117</v>
      </c>
      <c r="D67" s="538"/>
      <c r="E67" s="905"/>
      <c r="F67" s="539"/>
      <c r="G67" s="889"/>
      <c r="H67" s="535"/>
    </row>
    <row r="68" spans="1:8" ht="26.25" thickBot="1">
      <c r="A68" s="509" t="s">
        <v>256</v>
      </c>
      <c r="B68" s="542" t="s">
        <v>668</v>
      </c>
      <c r="C68" s="549" t="s">
        <v>119</v>
      </c>
      <c r="D68" s="543">
        <f>D48+D50+D54+D55+D62</f>
        <v>182664</v>
      </c>
      <c r="E68" s="907">
        <f>E48+E50+E54+E55+E62</f>
        <v>5918</v>
      </c>
      <c r="F68" s="963">
        <f>D68+E68</f>
        <v>188582</v>
      </c>
      <c r="G68" s="888"/>
      <c r="H68" s="535"/>
    </row>
    <row r="69" spans="1:8" ht="12.75">
      <c r="A69" s="957" t="s">
        <v>257</v>
      </c>
      <c r="B69" s="964" t="s">
        <v>700</v>
      </c>
      <c r="C69" s="961" t="s">
        <v>121</v>
      </c>
      <c r="D69" s="550">
        <f>D68-D46+D44</f>
        <v>3183</v>
      </c>
      <c r="E69" s="908">
        <f>E68-E46+E44</f>
        <v>1719</v>
      </c>
      <c r="F69" s="962">
        <f>E69+D69</f>
        <v>4902</v>
      </c>
      <c r="G69" s="888"/>
      <c r="H69" s="535"/>
    </row>
    <row r="70" spans="1:8" ht="12.75">
      <c r="A70" s="551" t="s">
        <v>258</v>
      </c>
      <c r="B70" s="544" t="s">
        <v>701</v>
      </c>
      <c r="C70" s="537" t="s">
        <v>123</v>
      </c>
      <c r="D70" s="533">
        <f>D69-D44</f>
        <v>2791</v>
      </c>
      <c r="E70" s="906">
        <f>E69-E44</f>
        <v>1422</v>
      </c>
      <c r="F70" s="540">
        <f>E70+D70</f>
        <v>4213</v>
      </c>
      <c r="G70" s="888"/>
      <c r="H70" s="535"/>
    </row>
    <row r="71" spans="1:7" ht="12.75">
      <c r="A71" s="502"/>
      <c r="B71" s="552"/>
      <c r="C71" s="537"/>
      <c r="D71" s="856" t="s">
        <v>669</v>
      </c>
      <c r="E71" s="910"/>
      <c r="F71" s="928"/>
      <c r="G71" s="892"/>
    </row>
    <row r="72" spans="1:7" ht="25.5">
      <c r="A72" s="502" t="s">
        <v>670</v>
      </c>
      <c r="B72" s="553" t="s">
        <v>671</v>
      </c>
      <c r="C72" s="537" t="s">
        <v>125</v>
      </c>
      <c r="D72" s="857">
        <f>+D69+E69</f>
        <v>4902</v>
      </c>
      <c r="E72" s="911"/>
      <c r="F72" s="539"/>
      <c r="G72" s="889"/>
    </row>
    <row r="73" spans="1:7" ht="26.25" thickBot="1">
      <c r="A73" s="554" t="s">
        <v>672</v>
      </c>
      <c r="B73" s="521" t="s">
        <v>673</v>
      </c>
      <c r="C73" s="549" t="s">
        <v>127</v>
      </c>
      <c r="D73" s="858">
        <f>D70+E70</f>
        <v>4213</v>
      </c>
      <c r="E73" s="912"/>
      <c r="F73" s="929"/>
      <c r="G73" s="889"/>
    </row>
    <row r="74" spans="1:3" ht="13.5" thickBot="1">
      <c r="A74" s="555"/>
      <c r="B74" s="526"/>
      <c r="C74" s="526"/>
    </row>
    <row r="75" spans="1:6" ht="12.75">
      <c r="A75" s="930" t="s">
        <v>1217</v>
      </c>
      <c r="B75" s="931" t="s">
        <v>723</v>
      </c>
      <c r="C75" s="932"/>
      <c r="D75" s="902"/>
      <c r="E75" s="902"/>
      <c r="F75" s="933"/>
    </row>
    <row r="76" spans="1:6" ht="12.75">
      <c r="A76" s="934" t="s">
        <v>724</v>
      </c>
      <c r="B76" s="869"/>
      <c r="C76" s="524"/>
      <c r="F76" s="903"/>
    </row>
    <row r="77" spans="1:6" ht="12.75">
      <c r="A77" s="934"/>
      <c r="B77" s="869"/>
      <c r="C77" s="524"/>
      <c r="F77" s="903"/>
    </row>
    <row r="78" spans="1:6" ht="12.75">
      <c r="A78" s="935" t="s">
        <v>725</v>
      </c>
      <c r="B78" s="869"/>
      <c r="C78" s="524"/>
      <c r="F78" s="903"/>
    </row>
    <row r="79" spans="1:6" ht="12.75">
      <c r="A79" s="935"/>
      <c r="B79" s="869"/>
      <c r="C79" s="524"/>
      <c r="F79" s="903"/>
    </row>
    <row r="80" spans="1:6" ht="13.5" thickBot="1">
      <c r="A80" s="936"/>
      <c r="B80" s="937"/>
      <c r="C80" s="938"/>
      <c r="D80" s="939"/>
      <c r="E80" s="939"/>
      <c r="F80" s="904"/>
    </row>
    <row r="82" spans="6:7" ht="12.75">
      <c r="F82" s="855"/>
      <c r="G82" s="855"/>
    </row>
    <row r="84" spans="1:3" ht="12.75">
      <c r="A84" s="523" t="s">
        <v>384</v>
      </c>
      <c r="B84" s="526"/>
      <c r="C84" s="526"/>
    </row>
    <row r="85" spans="1:3" ht="12.75">
      <c r="A85" s="135" t="s">
        <v>1286</v>
      </c>
      <c r="B85" s="526"/>
      <c r="C85" s="526"/>
    </row>
    <row r="86" spans="1:3" ht="12.75">
      <c r="A86" s="135" t="s">
        <v>1287</v>
      </c>
      <c r="B86" s="527"/>
      <c r="C86" s="527"/>
    </row>
    <row r="87" spans="1:3" ht="12.75">
      <c r="A87" s="135" t="s">
        <v>1091</v>
      </c>
      <c r="B87" s="527"/>
      <c r="C87" s="527"/>
    </row>
    <row r="88" ht="12.75">
      <c r="A88" s="135" t="s">
        <v>1224</v>
      </c>
    </row>
    <row r="90" ht="12.75">
      <c r="A90" s="45" t="s">
        <v>417</v>
      </c>
    </row>
    <row r="91" spans="1:5" ht="38.25">
      <c r="A91" s="855" t="s">
        <v>1284</v>
      </c>
      <c r="B91" s="855"/>
      <c r="C91" s="855"/>
      <c r="D91" s="855"/>
      <c r="E91" s="855"/>
    </row>
    <row r="93" spans="1:5" ht="12.75">
      <c r="A93" s="1033" t="s">
        <v>726</v>
      </c>
      <c r="B93" s="881"/>
      <c r="C93" s="881"/>
      <c r="D93" s="882"/>
      <c r="E93" s="883"/>
    </row>
    <row r="94" spans="1:5" ht="12.75">
      <c r="A94" s="1033" t="s">
        <v>1288</v>
      </c>
      <c r="B94" s="881"/>
      <c r="C94" s="881"/>
      <c r="D94" s="882"/>
      <c r="E94" s="883"/>
    </row>
    <row r="95" spans="1:5" ht="12.75">
      <c r="A95" s="1033" t="s">
        <v>1285</v>
      </c>
      <c r="B95" s="881"/>
      <c r="C95" s="881"/>
      <c r="D95" s="882"/>
      <c r="E95" s="883"/>
    </row>
    <row r="96" spans="1:5" ht="12.75">
      <c r="A96" s="876"/>
      <c r="B96" s="881"/>
      <c r="C96" s="881"/>
      <c r="D96" s="882"/>
      <c r="E96" s="883"/>
    </row>
    <row r="97" ht="12.75">
      <c r="A97" s="876"/>
    </row>
    <row r="98" ht="12.75">
      <c r="A98" s="877"/>
    </row>
  </sheetData>
  <sheetProtection/>
  <mergeCells count="5">
    <mergeCell ref="A1:E1"/>
    <mergeCell ref="A2:E2"/>
    <mergeCell ref="A3:E3"/>
    <mergeCell ref="A6:E6"/>
    <mergeCell ref="B8:C8"/>
  </mergeCells>
  <printOptions horizontalCentered="1"/>
  <pageMargins left="0.1968503937007874" right="0.1968503937007874" top="0.3937007874015748" bottom="0.3937007874015748" header="0.5118110236220472" footer="0.5118110236220472"/>
  <pageSetup horizontalDpi="600" verticalDpi="600" orientation="portrait" paperSize="9" scale="80" r:id="rId1"/>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E22"/>
  <sheetViews>
    <sheetView zoomScale="115" zoomScaleNormal="115" workbookViewId="0" topLeftCell="A1">
      <selection activeCell="F25" sqref="F25"/>
    </sheetView>
  </sheetViews>
  <sheetFormatPr defaultColWidth="9.140625" defaultRowHeight="15"/>
  <cols>
    <col min="1" max="1" width="15.57421875" style="33" customWidth="1"/>
    <col min="2" max="2" width="32.00390625" style="33" customWidth="1"/>
    <col min="3" max="3" width="17.8515625" style="66" customWidth="1"/>
    <col min="4" max="16384" width="9.140625" style="33" customWidth="1"/>
  </cols>
  <sheetData>
    <row r="1" spans="1:5" ht="13.5" customHeight="1">
      <c r="A1" s="51" t="s">
        <v>595</v>
      </c>
      <c r="B1" s="35"/>
      <c r="D1" s="35"/>
      <c r="E1" s="35"/>
    </row>
    <row r="2" spans="1:5" ht="13.5" thickBot="1">
      <c r="A2" s="35"/>
      <c r="B2" s="35"/>
      <c r="C2" s="67" t="s">
        <v>279</v>
      </c>
      <c r="D2" s="35"/>
      <c r="E2" s="35"/>
    </row>
    <row r="3" spans="1:5" ht="13.5" thickBot="1">
      <c r="A3" s="1596" t="s">
        <v>1525</v>
      </c>
      <c r="B3" s="1597"/>
      <c r="C3" s="1056">
        <v>3006</v>
      </c>
      <c r="D3" s="35"/>
      <c r="E3" s="35"/>
    </row>
    <row r="4" spans="1:5" ht="12.75">
      <c r="A4" s="1591" t="s">
        <v>294</v>
      </c>
      <c r="B4" s="442" t="s">
        <v>601</v>
      </c>
      <c r="C4" s="565"/>
      <c r="D4" s="35"/>
      <c r="E4" s="35"/>
    </row>
    <row r="5" spans="1:5" ht="12.75">
      <c r="A5" s="1592"/>
      <c r="B5" s="443" t="s">
        <v>315</v>
      </c>
      <c r="C5" s="566"/>
      <c r="D5" s="35"/>
      <c r="E5" s="35"/>
    </row>
    <row r="6" spans="1:5" ht="12.75">
      <c r="A6" s="1592"/>
      <c r="B6" s="443" t="s">
        <v>295</v>
      </c>
      <c r="C6" s="566"/>
      <c r="D6" s="35"/>
      <c r="E6" s="35"/>
    </row>
    <row r="7" spans="1:5" ht="12.75">
      <c r="A7" s="1592"/>
      <c r="B7" s="447" t="s">
        <v>297</v>
      </c>
      <c r="C7" s="568"/>
      <c r="D7" s="35"/>
      <c r="E7" s="35"/>
    </row>
    <row r="8" spans="1:5" ht="13.5" thickBot="1">
      <c r="A8" s="1592"/>
      <c r="B8" s="447" t="s">
        <v>431</v>
      </c>
      <c r="C8" s="568"/>
      <c r="D8" s="35"/>
      <c r="E8" s="35"/>
    </row>
    <row r="9" spans="1:5" ht="13.5" thickBot="1">
      <c r="A9" s="1593"/>
      <c r="B9" s="444" t="s">
        <v>280</v>
      </c>
      <c r="C9" s="588">
        <f>SUM(C4:C8)</f>
        <v>0</v>
      </c>
      <c r="D9" s="35"/>
      <c r="E9" s="35"/>
    </row>
    <row r="10" spans="1:5" ht="12.75">
      <c r="A10" s="1611" t="s">
        <v>298</v>
      </c>
      <c r="B10" s="442" t="s">
        <v>316</v>
      </c>
      <c r="C10" s="589"/>
      <c r="D10" s="35"/>
      <c r="E10" s="35"/>
    </row>
    <row r="11" spans="1:5" ht="12.75">
      <c r="A11" s="1592"/>
      <c r="B11" s="443" t="s">
        <v>317</v>
      </c>
      <c r="C11" s="566"/>
      <c r="D11" s="35"/>
      <c r="E11" s="35"/>
    </row>
    <row r="12" spans="1:5" ht="12.75">
      <c r="A12" s="1592"/>
      <c r="B12" s="443" t="s">
        <v>300</v>
      </c>
      <c r="C12" s="566"/>
      <c r="D12" s="35"/>
      <c r="E12" s="35"/>
    </row>
    <row r="13" spans="1:5" ht="12.75">
      <c r="A13" s="1592"/>
      <c r="B13" s="443" t="s">
        <v>302</v>
      </c>
      <c r="C13" s="566"/>
      <c r="D13" s="35"/>
      <c r="E13" s="35"/>
    </row>
    <row r="14" spans="1:5" ht="13.5" thickBot="1">
      <c r="A14" s="1592"/>
      <c r="B14" s="443" t="s">
        <v>432</v>
      </c>
      <c r="C14" s="566"/>
      <c r="D14" s="35"/>
      <c r="E14" s="35"/>
    </row>
    <row r="15" spans="1:5" ht="13.5" thickBot="1">
      <c r="A15" s="1593"/>
      <c r="B15" s="444" t="s">
        <v>280</v>
      </c>
      <c r="C15" s="588">
        <f>SUM(C10:C14)</f>
        <v>0</v>
      </c>
      <c r="D15" s="35"/>
      <c r="E15" s="35"/>
    </row>
    <row r="16" spans="1:5" ht="13.5" thickBot="1">
      <c r="A16" s="1596" t="s">
        <v>1503</v>
      </c>
      <c r="B16" s="1597"/>
      <c r="C16" s="588">
        <f>C3+C9-C15</f>
        <v>3006</v>
      </c>
      <c r="D16" s="35"/>
      <c r="E16" s="35"/>
    </row>
    <row r="17" spans="1:5" ht="12.75">
      <c r="A17" s="35"/>
      <c r="B17" s="32"/>
      <c r="C17" s="64"/>
      <c r="D17" s="35"/>
      <c r="E17" s="35"/>
    </row>
    <row r="18" spans="1:5" ht="12.75">
      <c r="A18" s="12" t="s">
        <v>407</v>
      </c>
      <c r="B18" s="35"/>
      <c r="C18" s="64"/>
      <c r="D18" s="35"/>
      <c r="E18" s="35"/>
    </row>
    <row r="19" spans="1:5" ht="12.75">
      <c r="A19" s="17" t="s">
        <v>600</v>
      </c>
      <c r="B19" s="35"/>
      <c r="C19" s="64"/>
      <c r="D19" s="35"/>
      <c r="E19" s="35"/>
    </row>
    <row r="20" spans="1:5" ht="12.75">
      <c r="A20" s="35"/>
      <c r="B20" s="35"/>
      <c r="C20" s="64"/>
      <c r="D20" s="35"/>
      <c r="E20" s="35"/>
    </row>
    <row r="21" spans="1:5" ht="12.75">
      <c r="A21" s="35"/>
      <c r="B21" s="35"/>
      <c r="C21" s="64"/>
      <c r="D21" s="35"/>
      <c r="E21" s="35"/>
    </row>
    <row r="22" spans="1:5" ht="12.75">
      <c r="A22" s="35"/>
      <c r="B22" s="35"/>
      <c r="C22" s="64"/>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47"/>
  <sheetViews>
    <sheetView zoomScale="115" zoomScaleNormal="115" workbookViewId="0" topLeftCell="A10">
      <selection activeCell="A34" sqref="A34"/>
    </sheetView>
  </sheetViews>
  <sheetFormatPr defaultColWidth="9.140625" defaultRowHeight="15"/>
  <cols>
    <col min="1" max="1" width="11.8515625" style="16" customWidth="1"/>
    <col min="2" max="2" width="6.8515625" style="16" customWidth="1"/>
    <col min="3" max="3" width="68.421875" style="16" customWidth="1"/>
    <col min="4" max="4" width="10.421875" style="61" customWidth="1"/>
    <col min="5" max="5" width="12.140625" style="61" customWidth="1"/>
    <col min="6" max="6" width="10.421875" style="61" customWidth="1"/>
    <col min="7" max="7" width="6.00390625" style="16" customWidth="1"/>
    <col min="8" max="16384" width="9.140625" style="16" customWidth="1"/>
  </cols>
  <sheetData>
    <row r="1" spans="1:7" ht="15.75">
      <c r="A1" s="11" t="s">
        <v>596</v>
      </c>
      <c r="B1" s="12"/>
      <c r="C1" s="12"/>
      <c r="D1" s="60"/>
      <c r="E1" s="60"/>
      <c r="G1" s="12"/>
    </row>
    <row r="2" spans="1:7" ht="13.5" thickBot="1">
      <c r="A2" s="12"/>
      <c r="B2" s="12"/>
      <c r="C2" s="12"/>
      <c r="D2" s="60"/>
      <c r="E2" s="60"/>
      <c r="F2" s="80" t="s">
        <v>279</v>
      </c>
      <c r="G2" s="12"/>
    </row>
    <row r="3" spans="1:7" s="29" customFormat="1" ht="17.25" customHeight="1" thickBot="1">
      <c r="A3" s="81"/>
      <c r="B3" s="82"/>
      <c r="C3" s="83" t="s">
        <v>288</v>
      </c>
      <c r="D3" s="84" t="s">
        <v>318</v>
      </c>
      <c r="E3" s="84" t="s">
        <v>319</v>
      </c>
      <c r="F3" s="85" t="s">
        <v>281</v>
      </c>
      <c r="G3" s="28"/>
    </row>
    <row r="4" spans="1:7" ht="12.75" customHeight="1">
      <c r="A4" s="1607" t="s">
        <v>1525</v>
      </c>
      <c r="B4" s="448" t="s">
        <v>320</v>
      </c>
      <c r="C4" s="448"/>
      <c r="D4" s="572"/>
      <c r="E4" s="572"/>
      <c r="F4" s="573">
        <f aca="true" t="shared" si="0" ref="F4:F17">SUM(D4:E4)</f>
        <v>0</v>
      </c>
      <c r="G4" s="12"/>
    </row>
    <row r="5" spans="1:7" ht="12.75" customHeight="1">
      <c r="A5" s="1607"/>
      <c r="B5" s="443" t="s">
        <v>321</v>
      </c>
      <c r="C5" s="443"/>
      <c r="D5" s="574"/>
      <c r="E5" s="574"/>
      <c r="F5" s="575">
        <f t="shared" si="0"/>
        <v>0</v>
      </c>
      <c r="G5" s="86"/>
    </row>
    <row r="6" spans="1:7" ht="12.75" customHeight="1">
      <c r="A6" s="1607"/>
      <c r="B6" s="443" t="s">
        <v>1536</v>
      </c>
      <c r="C6" s="443"/>
      <c r="D6" s="161">
        <v>431</v>
      </c>
      <c r="E6" s="574"/>
      <c r="F6" s="576">
        <f t="shared" si="0"/>
        <v>431</v>
      </c>
      <c r="G6" s="86"/>
    </row>
    <row r="7" spans="1:7" ht="12.75" customHeight="1" thickBot="1">
      <c r="A7" s="1607"/>
      <c r="B7" s="1260" t="s">
        <v>1537</v>
      </c>
      <c r="C7" s="449"/>
      <c r="D7" s="165">
        <v>971</v>
      </c>
      <c r="E7" s="577"/>
      <c r="F7" s="578">
        <f t="shared" si="0"/>
        <v>971</v>
      </c>
      <c r="G7" s="86"/>
    </row>
    <row r="8" spans="1:7" ht="13.5" thickBot="1">
      <c r="A8" s="1608"/>
      <c r="B8" s="450" t="s">
        <v>281</v>
      </c>
      <c r="C8" s="450"/>
      <c r="D8" s="579">
        <f>SUM(D4:D7)</f>
        <v>1402</v>
      </c>
      <c r="E8" s="579">
        <f>SUM(E4:E7)</f>
        <v>0</v>
      </c>
      <c r="F8" s="580">
        <f>SUM(F4:F7)</f>
        <v>1402</v>
      </c>
      <c r="G8" s="86"/>
    </row>
    <row r="9" spans="1:7" ht="12.75">
      <c r="A9" s="1605" t="s">
        <v>322</v>
      </c>
      <c r="B9" s="448" t="s">
        <v>320</v>
      </c>
      <c r="C9" s="451"/>
      <c r="D9" s="581"/>
      <c r="E9" s="581"/>
      <c r="F9" s="582">
        <f t="shared" si="0"/>
        <v>0</v>
      </c>
      <c r="G9" s="87"/>
    </row>
    <row r="10" spans="1:7" ht="12.75">
      <c r="A10" s="1606"/>
      <c r="B10" s="443" t="s">
        <v>321</v>
      </c>
      <c r="C10" s="452"/>
      <c r="D10" s="572"/>
      <c r="E10" s="574"/>
      <c r="F10" s="583">
        <f t="shared" si="0"/>
        <v>0</v>
      </c>
      <c r="G10" s="87"/>
    </row>
    <row r="11" spans="1:7" ht="12.75">
      <c r="A11" s="1606"/>
      <c r="B11" s="443" t="s">
        <v>1536</v>
      </c>
      <c r="C11" s="452"/>
      <c r="D11" s="572">
        <v>213</v>
      </c>
      <c r="E11" s="574"/>
      <c r="F11" s="583">
        <f t="shared" si="0"/>
        <v>213</v>
      </c>
      <c r="G11" s="12"/>
    </row>
    <row r="12" spans="1:7" ht="13.5" thickBot="1">
      <c r="A12" s="1606"/>
      <c r="B12" s="1260" t="s">
        <v>1537</v>
      </c>
      <c r="C12" s="452"/>
      <c r="D12" s="574">
        <v>169</v>
      </c>
      <c r="E12" s="574"/>
      <c r="F12" s="584">
        <f t="shared" si="0"/>
        <v>169</v>
      </c>
      <c r="G12" s="12"/>
    </row>
    <row r="13" spans="1:7" ht="13.5" thickBot="1">
      <c r="A13" s="1612"/>
      <c r="B13" s="453" t="s">
        <v>280</v>
      </c>
      <c r="C13" s="453"/>
      <c r="D13" s="585">
        <f>SUM(D9:D12)</f>
        <v>382</v>
      </c>
      <c r="E13" s="585">
        <f>SUM(E9:E12)</f>
        <v>0</v>
      </c>
      <c r="F13" s="586">
        <f>SUM(D13:E13)</f>
        <v>382</v>
      </c>
      <c r="G13" s="12"/>
    </row>
    <row r="14" spans="1:7" ht="12.75">
      <c r="A14" s="1605" t="s">
        <v>323</v>
      </c>
      <c r="B14" s="448" t="s">
        <v>320</v>
      </c>
      <c r="C14" s="454"/>
      <c r="D14" s="572"/>
      <c r="E14" s="572"/>
      <c r="F14" s="583">
        <f t="shared" si="0"/>
        <v>0</v>
      </c>
      <c r="G14" s="87"/>
    </row>
    <row r="15" spans="1:7" ht="12.75">
      <c r="A15" s="1606"/>
      <c r="B15" s="443" t="s">
        <v>321</v>
      </c>
      <c r="C15" s="452"/>
      <c r="D15" s="572"/>
      <c r="E15" s="574"/>
      <c r="F15" s="583">
        <f t="shared" si="0"/>
        <v>0</v>
      </c>
      <c r="G15" s="87"/>
    </row>
    <row r="16" spans="1:7" ht="12.75">
      <c r="A16" s="1606"/>
      <c r="B16" s="443" t="s">
        <v>1536</v>
      </c>
      <c r="C16" s="452"/>
      <c r="D16" s="572">
        <v>350</v>
      </c>
      <c r="E16" s="574"/>
      <c r="F16" s="583">
        <f t="shared" si="0"/>
        <v>350</v>
      </c>
      <c r="G16" s="12"/>
    </row>
    <row r="17" spans="1:7" ht="13.5" thickBot="1">
      <c r="A17" s="1606"/>
      <c r="B17" s="1260" t="s">
        <v>1537</v>
      </c>
      <c r="C17" s="452"/>
      <c r="D17" s="574">
        <v>697</v>
      </c>
      <c r="E17" s="574"/>
      <c r="F17" s="584">
        <f t="shared" si="0"/>
        <v>697</v>
      </c>
      <c r="G17" s="12"/>
    </row>
    <row r="18" spans="1:7" ht="13.5" thickBot="1">
      <c r="A18" s="1612"/>
      <c r="B18" s="450" t="s">
        <v>281</v>
      </c>
      <c r="C18" s="453"/>
      <c r="D18" s="585">
        <f>SUM(D14:D17)</f>
        <v>1047</v>
      </c>
      <c r="E18" s="585">
        <f>SUM(E14:E17)</f>
        <v>0</v>
      </c>
      <c r="F18" s="586">
        <f>SUM(D18:E18)</f>
        <v>1047</v>
      </c>
      <c r="G18" s="12"/>
    </row>
    <row r="19" spans="1:7" ht="12.75">
      <c r="A19" s="1607" t="s">
        <v>1503</v>
      </c>
      <c r="B19" s="448" t="s">
        <v>320</v>
      </c>
      <c r="C19" s="448"/>
      <c r="D19" s="587">
        <f aca="true" t="shared" si="1" ref="D19:E22">D4+D9-D14</f>
        <v>0</v>
      </c>
      <c r="E19" s="587">
        <f t="shared" si="1"/>
        <v>0</v>
      </c>
      <c r="F19" s="573">
        <f>SUM(D19:E19)</f>
        <v>0</v>
      </c>
      <c r="G19" s="12"/>
    </row>
    <row r="20" spans="1:7" ht="12.75">
      <c r="A20" s="1607"/>
      <c r="B20" s="443" t="s">
        <v>321</v>
      </c>
      <c r="C20" s="443"/>
      <c r="D20" s="587">
        <f t="shared" si="1"/>
        <v>0</v>
      </c>
      <c r="E20" s="587">
        <f t="shared" si="1"/>
        <v>0</v>
      </c>
      <c r="F20" s="575">
        <f>SUM(D20:E20)</f>
        <v>0</v>
      </c>
      <c r="G20" s="12"/>
    </row>
    <row r="21" spans="1:7" ht="12.75">
      <c r="A21" s="1607"/>
      <c r="B21" s="443" t="s">
        <v>1536</v>
      </c>
      <c r="C21" s="443"/>
      <c r="D21" s="587">
        <f t="shared" si="1"/>
        <v>294</v>
      </c>
      <c r="E21" s="587">
        <f t="shared" si="1"/>
        <v>0</v>
      </c>
      <c r="F21" s="576">
        <f>SUM(D21:E21)</f>
        <v>294</v>
      </c>
      <c r="G21" s="12"/>
    </row>
    <row r="22" spans="1:7" ht="13.5" thickBot="1">
      <c r="A22" s="1607"/>
      <c r="B22" s="1260" t="s">
        <v>1537</v>
      </c>
      <c r="C22" s="443"/>
      <c r="D22" s="587">
        <f t="shared" si="1"/>
        <v>443</v>
      </c>
      <c r="E22" s="587">
        <f t="shared" si="1"/>
        <v>0</v>
      </c>
      <c r="F22" s="576">
        <f>SUM(D22:E22)</f>
        <v>443</v>
      </c>
      <c r="G22" s="12"/>
    </row>
    <row r="23" spans="1:6" ht="13.5" thickBot="1">
      <c r="A23" s="1608"/>
      <c r="B23" s="450" t="s">
        <v>281</v>
      </c>
      <c r="C23" s="450"/>
      <c r="D23" s="579">
        <f>SUM(D19:D22)</f>
        <v>737</v>
      </c>
      <c r="E23" s="579">
        <f>SUM(E19:E22)</f>
        <v>0</v>
      </c>
      <c r="F23" s="580">
        <f>SUM(F19:F22)</f>
        <v>737</v>
      </c>
    </row>
    <row r="25" spans="1:4" ht="12.75">
      <c r="A25" s="88"/>
      <c r="D25" s="89"/>
    </row>
    <row r="26" ht="12.75">
      <c r="A26" s="16" t="s">
        <v>726</v>
      </c>
    </row>
    <row r="28" spans="1:5" ht="12.75">
      <c r="A28" s="45" t="s">
        <v>786</v>
      </c>
      <c r="D28" s="1287">
        <f>D32+D34</f>
        <v>382</v>
      </c>
      <c r="E28" s="1222" t="s">
        <v>617</v>
      </c>
    </row>
    <row r="29" spans="1:5" ht="12.75">
      <c r="A29" s="1223" t="s">
        <v>871</v>
      </c>
      <c r="B29" s="57"/>
      <c r="C29" s="57"/>
      <c r="D29" s="1192"/>
      <c r="E29" s="1222"/>
    </row>
    <row r="30" spans="1:5" ht="12.75">
      <c r="A30" s="57" t="s">
        <v>1538</v>
      </c>
      <c r="B30" s="57"/>
      <c r="C30" s="57"/>
      <c r="D30" s="1287">
        <v>196</v>
      </c>
      <c r="E30" s="1222" t="s">
        <v>617</v>
      </c>
    </row>
    <row r="31" spans="1:5" ht="12.75">
      <c r="A31" s="1124" t="s">
        <v>751</v>
      </c>
      <c r="B31" s="1124"/>
      <c r="C31" s="1124"/>
      <c r="D31" s="1286">
        <v>17</v>
      </c>
      <c r="E31" s="1224" t="s">
        <v>617</v>
      </c>
    </row>
    <row r="32" spans="1:5" ht="12.75">
      <c r="A32" s="57" t="s">
        <v>761</v>
      </c>
      <c r="B32" s="57"/>
      <c r="C32" s="57"/>
      <c r="D32" s="1287">
        <f>SUM(D30:D31)</f>
        <v>213</v>
      </c>
      <c r="E32" s="1222" t="s">
        <v>617</v>
      </c>
    </row>
    <row r="33" spans="1:5" ht="12.75">
      <c r="A33" s="1223" t="s">
        <v>872</v>
      </c>
      <c r="B33" s="57"/>
      <c r="C33" s="57"/>
      <c r="D33" s="1287"/>
      <c r="E33" s="1222"/>
    </row>
    <row r="34" spans="1:5" ht="12.75">
      <c r="A34" s="16" t="s">
        <v>1545</v>
      </c>
      <c r="D34" s="1192">
        <v>169</v>
      </c>
      <c r="E34" s="61" t="s">
        <v>617</v>
      </c>
    </row>
    <row r="35" ht="12.75">
      <c r="D35" s="1192"/>
    </row>
    <row r="36" spans="1:5" ht="12.75">
      <c r="A36" s="45" t="s">
        <v>1539</v>
      </c>
      <c r="D36" s="1192">
        <f>D40+D42</f>
        <v>1047</v>
      </c>
      <c r="E36" s="1222" t="s">
        <v>617</v>
      </c>
    </row>
    <row r="37" spans="1:5" ht="12.75">
      <c r="A37" s="1223" t="s">
        <v>871</v>
      </c>
      <c r="B37" s="57"/>
      <c r="C37" s="57"/>
      <c r="D37" s="1287"/>
      <c r="E37" s="1222"/>
    </row>
    <row r="38" spans="1:5" ht="12.75">
      <c r="A38" s="57" t="s">
        <v>749</v>
      </c>
      <c r="B38" s="57"/>
      <c r="C38" s="57"/>
      <c r="D38" s="1287">
        <v>349</v>
      </c>
      <c r="E38" s="1222" t="s">
        <v>617</v>
      </c>
    </row>
    <row r="39" spans="1:5" ht="12.75">
      <c r="A39" s="1124" t="s">
        <v>751</v>
      </c>
      <c r="B39" s="1124"/>
      <c r="C39" s="1124"/>
      <c r="D39" s="1286">
        <v>1</v>
      </c>
      <c r="E39" s="1224" t="s">
        <v>617</v>
      </c>
    </row>
    <row r="40" spans="1:5" ht="12.75">
      <c r="A40" s="57" t="s">
        <v>761</v>
      </c>
      <c r="B40" s="57"/>
      <c r="C40" s="57"/>
      <c r="D40" s="1287">
        <f>SUM(D38:D39)</f>
        <v>350</v>
      </c>
      <c r="E40" s="1222" t="s">
        <v>617</v>
      </c>
    </row>
    <row r="41" spans="1:5" ht="12.75">
      <c r="A41" s="1223" t="s">
        <v>872</v>
      </c>
      <c r="B41" s="57"/>
      <c r="C41" s="57"/>
      <c r="D41" s="1287"/>
      <c r="E41" s="1222"/>
    </row>
    <row r="42" spans="1:5" ht="12.75">
      <c r="A42" s="16" t="s">
        <v>787</v>
      </c>
      <c r="D42" s="1192">
        <v>697</v>
      </c>
      <c r="E42" s="61" t="s">
        <v>617</v>
      </c>
    </row>
    <row r="45" spans="1:5" ht="12.75">
      <c r="A45" s="1146"/>
      <c r="B45" s="1146"/>
      <c r="C45" s="1147"/>
      <c r="D45" s="1147"/>
      <c r="E45" s="1146"/>
    </row>
    <row r="46" spans="1:5" ht="12.75">
      <c r="A46" s="1146"/>
      <c r="B46" s="1146"/>
      <c r="C46" s="1147"/>
      <c r="D46" s="1147"/>
      <c r="E46" s="1146"/>
    </row>
    <row r="47" spans="1:5" ht="12.75">
      <c r="A47" s="1146"/>
      <c r="B47" s="1146"/>
      <c r="C47" s="1147"/>
      <c r="D47" s="1147"/>
      <c r="E47" s="1146"/>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F25"/>
  <sheetViews>
    <sheetView zoomScale="145" zoomScaleNormal="145" workbookViewId="0" topLeftCell="A1">
      <selection activeCell="B22" sqref="B22"/>
    </sheetView>
  </sheetViews>
  <sheetFormatPr defaultColWidth="9.140625" defaultRowHeight="15"/>
  <cols>
    <col min="1" max="1" width="12.8515625" style="90" customWidth="1"/>
    <col min="2" max="2" width="58.140625" style="90" customWidth="1"/>
    <col min="3" max="3" width="11.8515625" style="91" customWidth="1"/>
    <col min="4" max="4" width="17.57421875" style="90" customWidth="1"/>
    <col min="5" max="16384" width="9.140625" style="90" customWidth="1"/>
  </cols>
  <sheetData>
    <row r="1" ht="15.75">
      <c r="A1" s="92" t="s">
        <v>597</v>
      </c>
    </row>
    <row r="2" ht="13.5" thickBot="1">
      <c r="C2" s="93" t="s">
        <v>279</v>
      </c>
    </row>
    <row r="3" spans="1:3" ht="13.5" thickBot="1">
      <c r="A3" s="1596" t="s">
        <v>1525</v>
      </c>
      <c r="B3" s="1597"/>
      <c r="C3" s="189"/>
    </row>
    <row r="4" spans="1:5" ht="13.5" thickBot="1">
      <c r="A4" s="455" t="s">
        <v>294</v>
      </c>
      <c r="B4" s="456" t="s">
        <v>324</v>
      </c>
      <c r="C4" s="565"/>
      <c r="D4" s="94"/>
      <c r="E4" s="95"/>
    </row>
    <row r="5" spans="1:6" ht="12.75">
      <c r="A5" s="1598" t="s">
        <v>298</v>
      </c>
      <c r="B5" s="1261" t="s">
        <v>1540</v>
      </c>
      <c r="C5" s="569"/>
      <c r="D5" s="96"/>
      <c r="E5" s="96"/>
      <c r="F5" s="96"/>
    </row>
    <row r="6" spans="1:6" ht="12.75">
      <c r="A6" s="1599"/>
      <c r="B6" s="457"/>
      <c r="C6" s="566"/>
      <c r="D6" s="97"/>
      <c r="E6" s="97"/>
      <c r="F6" s="98"/>
    </row>
    <row r="7" spans="1:6" ht="12.75">
      <c r="A7" s="1599"/>
      <c r="B7" s="458"/>
      <c r="C7" s="566"/>
      <c r="D7" s="98"/>
      <c r="E7" s="97"/>
      <c r="F7" s="98"/>
    </row>
    <row r="8" spans="1:6" ht="12.75">
      <c r="A8" s="1599"/>
      <c r="B8" s="458"/>
      <c r="C8" s="566"/>
      <c r="D8" s="98"/>
      <c r="E8" s="98"/>
      <c r="F8" s="98"/>
    </row>
    <row r="9" spans="1:6" ht="13.5" thickBot="1">
      <c r="A9" s="1599"/>
      <c r="B9" s="459"/>
      <c r="C9" s="568"/>
      <c r="D9" s="99"/>
      <c r="E9" s="99"/>
      <c r="F9" s="99"/>
    </row>
    <row r="10" spans="1:6" ht="13.5" thickBot="1">
      <c r="A10" s="1600"/>
      <c r="B10" s="460" t="s">
        <v>280</v>
      </c>
      <c r="C10" s="570">
        <f>SUM(C5:C9)</f>
        <v>0</v>
      </c>
      <c r="D10" s="99"/>
      <c r="E10" s="99"/>
      <c r="F10" s="99"/>
    </row>
    <row r="11" spans="1:6" ht="13.5" thickBot="1">
      <c r="A11" s="1596" t="s">
        <v>1503</v>
      </c>
      <c r="B11" s="1597"/>
      <c r="C11" s="571">
        <f>C3+C4-C10</f>
        <v>0</v>
      </c>
      <c r="D11" s="96"/>
      <c r="E11" s="96"/>
      <c r="F11" s="96"/>
    </row>
    <row r="12" spans="1:6" ht="12.75">
      <c r="A12" s="96"/>
      <c r="B12" s="96"/>
      <c r="C12" s="100"/>
      <c r="D12" s="96"/>
      <c r="E12" s="96"/>
      <c r="F12" s="96"/>
    </row>
    <row r="13" spans="1:6" ht="12.75">
      <c r="A13" s="96" t="s">
        <v>407</v>
      </c>
      <c r="B13" s="96"/>
      <c r="C13" s="100"/>
      <c r="D13" s="96"/>
      <c r="E13" s="96"/>
      <c r="F13" s="96"/>
    </row>
    <row r="14" spans="1:6" ht="12.75">
      <c r="A14" s="424" t="s">
        <v>1105</v>
      </c>
      <c r="B14" s="96"/>
      <c r="C14" s="100"/>
      <c r="D14" s="96"/>
      <c r="E14" s="96"/>
      <c r="F14" s="96"/>
    </row>
    <row r="15" spans="2:6" ht="12.75">
      <c r="B15" s="96"/>
      <c r="C15" s="100"/>
      <c r="D15" s="96"/>
      <c r="E15" s="96"/>
      <c r="F15" s="96"/>
    </row>
    <row r="16" spans="1:6" ht="12.75">
      <c r="A16" s="96" t="s">
        <v>788</v>
      </c>
      <c r="B16" s="96"/>
      <c r="C16" s="100"/>
      <c r="D16" s="96"/>
      <c r="E16" s="96"/>
      <c r="F16" s="96"/>
    </row>
    <row r="17" spans="1:6" ht="12.75">
      <c r="A17" s="101"/>
      <c r="B17" s="96"/>
      <c r="C17" s="100"/>
      <c r="D17" s="96"/>
      <c r="E17" s="96"/>
      <c r="F17" s="96"/>
    </row>
    <row r="18" spans="1:6" ht="12.75">
      <c r="A18" s="102"/>
      <c r="B18" s="96"/>
      <c r="C18" s="100"/>
      <c r="D18" s="96"/>
      <c r="E18" s="96"/>
      <c r="F18" s="96"/>
    </row>
    <row r="19" spans="1:6" ht="12.75">
      <c r="A19" s="96"/>
      <c r="B19" s="96"/>
      <c r="C19" s="100"/>
      <c r="D19" s="96"/>
      <c r="E19" s="96"/>
      <c r="F19" s="96"/>
    </row>
    <row r="20" spans="1:6" ht="12.75">
      <c r="A20" s="96"/>
      <c r="B20" s="96"/>
      <c r="C20" s="100"/>
      <c r="D20" s="96"/>
      <c r="E20" s="96"/>
      <c r="F20" s="96"/>
    </row>
    <row r="21" spans="1:6" ht="12.75">
      <c r="A21" s="96"/>
      <c r="B21" s="96"/>
      <c r="C21" s="100"/>
      <c r="D21" s="96"/>
      <c r="E21" s="96"/>
      <c r="F21" s="96"/>
    </row>
    <row r="22" spans="1:6" ht="12.75">
      <c r="A22" s="96"/>
      <c r="B22" s="96"/>
      <c r="C22" s="100"/>
      <c r="D22" s="96"/>
      <c r="E22" s="96"/>
      <c r="F22" s="96"/>
    </row>
    <row r="23" spans="1:6" ht="12.75">
      <c r="A23" s="96"/>
      <c r="B23" s="96"/>
      <c r="C23" s="100"/>
      <c r="D23" s="96"/>
      <c r="E23" s="96"/>
      <c r="F23" s="96"/>
    </row>
    <row r="24" spans="1:6" ht="12.75">
      <c r="A24" s="96"/>
      <c r="B24" s="96"/>
      <c r="C24" s="100"/>
      <c r="D24" s="96"/>
      <c r="E24" s="96"/>
      <c r="F24" s="96"/>
    </row>
    <row r="25" spans="1:6" ht="12.75">
      <c r="A25" s="96"/>
      <c r="B25" s="96"/>
      <c r="C25" s="100"/>
      <c r="D25" s="96"/>
      <c r="E25" s="96"/>
      <c r="F25" s="96"/>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9"/>
  <sheetViews>
    <sheetView zoomScale="130" zoomScaleNormal="130" workbookViewId="0" topLeftCell="A1">
      <selection activeCell="A26" sqref="A26"/>
    </sheetView>
  </sheetViews>
  <sheetFormatPr defaultColWidth="9.140625" defaultRowHeight="15"/>
  <cols>
    <col min="1" max="1" width="12.7109375" style="33" customWidth="1"/>
    <col min="2" max="2" width="44.8515625" style="33" customWidth="1"/>
    <col min="3" max="3" width="11.57421875" style="66" customWidth="1"/>
    <col min="4" max="4" width="9.140625" style="33" customWidth="1"/>
    <col min="5" max="5" width="10.00390625" style="33" customWidth="1"/>
    <col min="6" max="7" width="9.140625" style="33" customWidth="1"/>
    <col min="8" max="8" width="13.140625" style="33" bestFit="1" customWidth="1"/>
    <col min="9" max="9" width="9.8515625" style="33" bestFit="1" customWidth="1"/>
    <col min="10" max="10" width="11.28125" style="33" bestFit="1" customWidth="1"/>
    <col min="11" max="11" width="13.140625" style="33" bestFit="1" customWidth="1"/>
    <col min="12" max="16384" width="9.140625" style="33" customWidth="1"/>
  </cols>
  <sheetData>
    <row r="1" ht="15.75">
      <c r="A1" s="103" t="s">
        <v>598</v>
      </c>
    </row>
    <row r="2" spans="1:3" ht="13.5" thickBot="1">
      <c r="A2" s="35"/>
      <c r="B2" s="35"/>
      <c r="C2" s="104" t="s">
        <v>279</v>
      </c>
    </row>
    <row r="3" spans="1:11" ht="15.75" thickBot="1">
      <c r="A3" s="1596" t="s">
        <v>1525</v>
      </c>
      <c r="B3" s="1597"/>
      <c r="C3" s="189">
        <v>52808</v>
      </c>
      <c r="D3" s="69"/>
      <c r="E3" s="70"/>
      <c r="F3" s="1061"/>
      <c r="G3" s="1061"/>
      <c r="H3" s="1062"/>
      <c r="I3" s="1062"/>
      <c r="J3" s="1062"/>
      <c r="K3" s="1062"/>
    </row>
    <row r="4" spans="1:11" ht="15">
      <c r="A4" s="1613" t="s">
        <v>294</v>
      </c>
      <c r="B4" s="456" t="s">
        <v>325</v>
      </c>
      <c r="C4" s="565">
        <v>9608</v>
      </c>
      <c r="D4" s="69"/>
      <c r="E4" s="70"/>
      <c r="F4" s="1061"/>
      <c r="G4" s="1061"/>
      <c r="H4" s="1062"/>
      <c r="I4" s="1062"/>
      <c r="J4" s="1062"/>
      <c r="K4" s="1062"/>
    </row>
    <row r="5" spans="1:11" ht="15">
      <c r="A5" s="1614"/>
      <c r="B5" s="490" t="s">
        <v>601</v>
      </c>
      <c r="C5" s="566"/>
      <c r="D5" s="69"/>
      <c r="E5" s="69"/>
      <c r="F5" s="1061"/>
      <c r="G5" s="1061"/>
      <c r="H5" s="1062"/>
      <c r="I5" s="1062"/>
      <c r="J5" s="1062"/>
      <c r="K5" s="1062"/>
    </row>
    <row r="6" spans="1:11" ht="15">
      <c r="A6" s="1614"/>
      <c r="B6" s="461" t="s">
        <v>295</v>
      </c>
      <c r="C6" s="566"/>
      <c r="D6" s="72"/>
      <c r="E6" s="68"/>
      <c r="F6" s="1061"/>
      <c r="G6" s="1061"/>
      <c r="H6" s="1062"/>
      <c r="I6" s="1062"/>
      <c r="J6" s="1062"/>
      <c r="K6" s="1062"/>
    </row>
    <row r="7" spans="1:7" ht="12.75">
      <c r="A7" s="1614"/>
      <c r="B7" s="461" t="s">
        <v>296</v>
      </c>
      <c r="C7" s="566"/>
      <c r="D7" s="72"/>
      <c r="E7" s="72"/>
      <c r="F7" s="72"/>
      <c r="G7" s="72"/>
    </row>
    <row r="8" spans="1:7" ht="12.75">
      <c r="A8" s="1614"/>
      <c r="B8" s="461" t="s">
        <v>315</v>
      </c>
      <c r="C8" s="566"/>
      <c r="D8" s="72"/>
      <c r="E8" s="72"/>
      <c r="F8" s="72"/>
      <c r="G8" s="72"/>
    </row>
    <row r="9" spans="1:7" ht="13.5" thickBot="1">
      <c r="A9" s="1614"/>
      <c r="B9" s="461" t="s">
        <v>431</v>
      </c>
      <c r="C9" s="566"/>
      <c r="D9" s="72"/>
      <c r="E9" s="68"/>
      <c r="F9" s="68"/>
      <c r="G9" s="68"/>
    </row>
    <row r="10" spans="1:7" ht="13.5" thickBot="1">
      <c r="A10" s="1615"/>
      <c r="B10" s="462" t="s">
        <v>280</v>
      </c>
      <c r="C10" s="567">
        <f>SUM(C4:C9)</f>
        <v>9608</v>
      </c>
      <c r="D10" s="75"/>
      <c r="E10" s="75"/>
      <c r="F10" s="75"/>
      <c r="G10" s="75"/>
    </row>
    <row r="11" spans="1:7" ht="12.75">
      <c r="A11" s="1598" t="s">
        <v>298</v>
      </c>
      <c r="B11" s="456" t="s">
        <v>326</v>
      </c>
      <c r="C11" s="565">
        <v>133</v>
      </c>
      <c r="D11" s="76"/>
      <c r="E11" s="76"/>
      <c r="F11" s="76"/>
      <c r="G11" s="77"/>
    </row>
    <row r="12" spans="1:7" ht="12.75">
      <c r="A12" s="1599"/>
      <c r="B12" s="461" t="s">
        <v>300</v>
      </c>
      <c r="C12" s="566"/>
      <c r="D12" s="77"/>
      <c r="E12" s="77"/>
      <c r="F12" s="76"/>
      <c r="G12" s="77"/>
    </row>
    <row r="13" spans="1:7" ht="12.75">
      <c r="A13" s="1599"/>
      <c r="B13" s="461" t="s">
        <v>301</v>
      </c>
      <c r="C13" s="566"/>
      <c r="D13" s="77"/>
      <c r="E13" s="77"/>
      <c r="F13" s="77"/>
      <c r="G13" s="77"/>
    </row>
    <row r="14" spans="1:7" ht="12.75">
      <c r="A14" s="1599"/>
      <c r="B14" s="461" t="s">
        <v>317</v>
      </c>
      <c r="C14" s="566"/>
      <c r="D14" s="78"/>
      <c r="E14" s="78"/>
      <c r="F14" s="78"/>
      <c r="G14" s="78"/>
    </row>
    <row r="15" spans="1:7" ht="13.5" thickBot="1">
      <c r="A15" s="1599"/>
      <c r="B15" s="463" t="s">
        <v>432</v>
      </c>
      <c r="C15" s="568"/>
      <c r="D15" s="78"/>
      <c r="E15" s="78"/>
      <c r="F15" s="78"/>
      <c r="G15" s="78"/>
    </row>
    <row r="16" spans="1:7" ht="13.5" thickBot="1">
      <c r="A16" s="1600"/>
      <c r="B16" s="462" t="s">
        <v>280</v>
      </c>
      <c r="C16" s="567">
        <f>SUM(C11:C15)</f>
        <v>133</v>
      </c>
      <c r="D16" s="75"/>
      <c r="E16" s="75"/>
      <c r="F16" s="75"/>
      <c r="G16" s="75"/>
    </row>
    <row r="17" spans="1:7" ht="13.5" thickBot="1">
      <c r="A17" s="1596" t="s">
        <v>1503</v>
      </c>
      <c r="B17" s="1597"/>
      <c r="C17" s="567">
        <f>C3+C10-C16</f>
        <v>62283</v>
      </c>
      <c r="D17" s="75"/>
      <c r="E17" s="75"/>
      <c r="F17" s="75"/>
      <c r="G17" s="75"/>
    </row>
    <row r="18" spans="1:7" ht="12.75">
      <c r="A18" s="73"/>
      <c r="B18" s="73"/>
      <c r="C18" s="74"/>
      <c r="D18" s="73"/>
      <c r="E18" s="75"/>
      <c r="F18" s="75"/>
      <c r="G18" s="75"/>
    </row>
    <row r="19" spans="1:7" ht="12.75">
      <c r="A19" s="12" t="s">
        <v>407</v>
      </c>
      <c r="B19" s="73"/>
      <c r="C19" s="74"/>
      <c r="D19" s="73"/>
      <c r="E19" s="75"/>
      <c r="F19" s="75"/>
      <c r="G19" s="75"/>
    </row>
    <row r="20" spans="1:7" ht="12.75">
      <c r="A20" s="17" t="s">
        <v>600</v>
      </c>
      <c r="B20" s="73"/>
      <c r="C20" s="74"/>
      <c r="D20" s="73"/>
      <c r="E20" s="75"/>
      <c r="F20" s="75"/>
      <c r="G20" s="75"/>
    </row>
    <row r="21" spans="1:7" ht="12.75">
      <c r="A21" s="73"/>
      <c r="B21" s="73"/>
      <c r="C21" s="74"/>
      <c r="D21" s="73"/>
      <c r="E21" s="75"/>
      <c r="F21" s="75"/>
      <c r="G21" s="75"/>
    </row>
    <row r="22" spans="1:7" ht="12.75">
      <c r="A22" s="1140" t="s">
        <v>1541</v>
      </c>
      <c r="B22" s="1140"/>
      <c r="C22" s="1141"/>
      <c r="D22" s="1140"/>
      <c r="E22" s="1142"/>
      <c r="F22" s="75"/>
      <c r="G22" s="75"/>
    </row>
    <row r="23" spans="1:7" ht="12.75">
      <c r="A23" s="1142" t="s">
        <v>290</v>
      </c>
      <c r="B23" s="1142"/>
      <c r="C23" s="1143"/>
      <c r="D23" s="1142"/>
      <c r="E23" s="1142"/>
      <c r="F23" s="75"/>
      <c r="G23" s="75"/>
    </row>
    <row r="24" spans="1:7" ht="12.75">
      <c r="A24" s="1144" t="s">
        <v>623</v>
      </c>
      <c r="B24" s="1144" t="s">
        <v>869</v>
      </c>
      <c r="C24" s="1292">
        <v>9605</v>
      </c>
      <c r="D24" s="1145" t="s">
        <v>617</v>
      </c>
      <c r="E24" s="1142"/>
      <c r="F24" s="75"/>
      <c r="G24" s="75"/>
    </row>
    <row r="25" spans="1:7" ht="12.75">
      <c r="A25" s="1144" t="s">
        <v>458</v>
      </c>
      <c r="B25" s="1144" t="s">
        <v>870</v>
      </c>
      <c r="C25" s="1292">
        <v>3</v>
      </c>
      <c r="D25" s="1145" t="s">
        <v>617</v>
      </c>
      <c r="E25" s="1142"/>
      <c r="F25" s="75"/>
      <c r="G25" s="75"/>
    </row>
    <row r="26" spans="1:7" ht="12.75">
      <c r="A26" s="1144" t="s">
        <v>761</v>
      </c>
      <c r="B26" s="1144"/>
      <c r="C26" s="1292">
        <f>SUM(C24:C25)</f>
        <v>9608</v>
      </c>
      <c r="D26" s="1145" t="s">
        <v>617</v>
      </c>
      <c r="E26" s="1142"/>
      <c r="F26" s="75"/>
      <c r="G26" s="75"/>
    </row>
    <row r="27" spans="1:7" ht="12.75">
      <c r="A27" s="75"/>
      <c r="B27" s="75"/>
      <c r="C27" s="79"/>
      <c r="D27" s="75"/>
      <c r="E27" s="75"/>
      <c r="F27" s="75"/>
      <c r="G27" s="75"/>
    </row>
    <row r="28" spans="1:7" ht="12.75">
      <c r="A28" s="75"/>
      <c r="B28" s="75"/>
      <c r="C28" s="79"/>
      <c r="D28" s="75"/>
      <c r="E28" s="75"/>
      <c r="F28" s="75"/>
      <c r="G28" s="75"/>
    </row>
    <row r="29" spans="1:7" ht="12.75">
      <c r="A29" s="75"/>
      <c r="B29" s="75"/>
      <c r="C29" s="79"/>
      <c r="D29" s="75"/>
      <c r="E29" s="75"/>
      <c r="F29" s="75"/>
      <c r="G29" s="75"/>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Q67"/>
  <sheetViews>
    <sheetView zoomScale="115" zoomScaleNormal="115" zoomScalePageLayoutView="0" workbookViewId="0" topLeftCell="A22">
      <selection activeCell="G63" sqref="G63"/>
    </sheetView>
  </sheetViews>
  <sheetFormatPr defaultColWidth="9.140625" defaultRowHeight="15"/>
  <cols>
    <col min="2" max="2" width="28.7109375" style="0" bestFit="1" customWidth="1"/>
    <col min="12" max="12" width="36.140625" style="0" customWidth="1"/>
  </cols>
  <sheetData>
    <row r="1" spans="1:9" ht="15.75">
      <c r="A1" s="1220" t="s">
        <v>879</v>
      </c>
      <c r="B1" s="1023"/>
      <c r="C1" s="1023"/>
      <c r="D1" s="1023"/>
      <c r="E1" s="1023"/>
      <c r="F1" s="1023"/>
      <c r="G1" s="1023"/>
      <c r="H1" s="1023"/>
      <c r="I1" s="1023"/>
    </row>
    <row r="2" spans="1:17" ht="15.75" thickBot="1">
      <c r="A2" s="1023"/>
      <c r="B2" s="1023"/>
      <c r="C2" s="1023"/>
      <c r="D2" s="1023"/>
      <c r="E2" s="1023"/>
      <c r="F2" s="1023"/>
      <c r="G2" s="1023"/>
      <c r="H2" s="1023"/>
      <c r="I2" s="1023"/>
      <c r="J2" s="1227"/>
      <c r="K2" s="1227"/>
      <c r="L2" s="1227"/>
      <c r="M2" s="1227"/>
      <c r="N2" s="1227"/>
      <c r="O2" s="1227"/>
      <c r="P2" s="1227"/>
      <c r="Q2" s="1227"/>
    </row>
    <row r="3" spans="1:17" ht="15.75" thickBot="1">
      <c r="A3" s="1148" t="s">
        <v>880</v>
      </c>
      <c r="B3" s="1149"/>
      <c r="C3" s="1150"/>
      <c r="D3" s="1150"/>
      <c r="E3" s="1150"/>
      <c r="F3" s="1151"/>
      <c r="G3" s="1152"/>
      <c r="H3" s="1023"/>
      <c r="I3" s="1023"/>
      <c r="J3" s="1227"/>
      <c r="K3" s="1228"/>
      <c r="L3" s="1229"/>
      <c r="M3" s="1230"/>
      <c r="N3" s="1230"/>
      <c r="O3" s="1230"/>
      <c r="P3" s="1230"/>
      <c r="Q3" s="1227"/>
    </row>
    <row r="4" spans="1:17" ht="15">
      <c r="A4" s="1618" t="s">
        <v>881</v>
      </c>
      <c r="B4" s="1618"/>
      <c r="C4" s="1620" t="s">
        <v>1504</v>
      </c>
      <c r="D4" s="1622" t="s">
        <v>1505</v>
      </c>
      <c r="E4" s="1622"/>
      <c r="F4" s="1623"/>
      <c r="G4" s="1152"/>
      <c r="H4" s="1023"/>
      <c r="I4" s="1023"/>
      <c r="J4" s="1227"/>
      <c r="K4" s="1617"/>
      <c r="L4" s="1617"/>
      <c r="M4" s="1617"/>
      <c r="N4" s="1616"/>
      <c r="O4" s="1616"/>
      <c r="P4" s="1616"/>
      <c r="Q4" s="1227"/>
    </row>
    <row r="5" spans="1:17" ht="36.75" thickBot="1">
      <c r="A5" s="1619"/>
      <c r="B5" s="1619"/>
      <c r="C5" s="1621"/>
      <c r="D5" s="1153" t="s">
        <v>882</v>
      </c>
      <c r="E5" s="1154" t="s">
        <v>883</v>
      </c>
      <c r="F5" s="1155" t="s">
        <v>884</v>
      </c>
      <c r="G5" s="1152"/>
      <c r="H5" s="1023"/>
      <c r="I5" s="1023"/>
      <c r="J5" s="1227"/>
      <c r="K5" s="1617"/>
      <c r="L5" s="1617"/>
      <c r="M5" s="1617"/>
      <c r="N5" s="1231"/>
      <c r="O5" s="1232"/>
      <c r="P5" s="1232"/>
      <c r="Q5" s="1227"/>
    </row>
    <row r="6" spans="1:17" ht="15.75" thickBot="1">
      <c r="A6" s="1624">
        <v>1</v>
      </c>
      <c r="B6" s="1625"/>
      <c r="C6" s="1156">
        <v>2</v>
      </c>
      <c r="D6" s="1157" t="s">
        <v>885</v>
      </c>
      <c r="E6" s="1158">
        <v>4</v>
      </c>
      <c r="F6" s="1159">
        <v>5</v>
      </c>
      <c r="G6" s="1152"/>
      <c r="H6" s="1023"/>
      <c r="I6" s="1023"/>
      <c r="J6" s="1227"/>
      <c r="K6" s="1617"/>
      <c r="L6" s="1617"/>
      <c r="M6" s="1232"/>
      <c r="N6" s="1231"/>
      <c r="O6" s="1232"/>
      <c r="P6" s="1232"/>
      <c r="Q6" s="1227"/>
    </row>
    <row r="7" spans="1:17" ht="15">
      <c r="A7" s="1160" t="s">
        <v>886</v>
      </c>
      <c r="B7" s="1161"/>
      <c r="C7" s="1162">
        <f>SUM(C8:C11)</f>
        <v>12761</v>
      </c>
      <c r="D7" s="1163">
        <f>SUM(D8:D11)</f>
        <v>14088</v>
      </c>
      <c r="E7" s="1163">
        <f>SUM(E8:E11)</f>
        <v>-11024</v>
      </c>
      <c r="F7" s="1164">
        <f aca="true" t="shared" si="0" ref="F7:F23">SUM(D7:E7)</f>
        <v>3064</v>
      </c>
      <c r="G7" s="1165"/>
      <c r="H7" s="1166"/>
      <c r="I7" s="1023"/>
      <c r="J7" s="1227"/>
      <c r="K7" s="1233"/>
      <c r="L7" s="1234"/>
      <c r="M7" s="1235"/>
      <c r="N7" s="1235"/>
      <c r="O7" s="1235"/>
      <c r="P7" s="1235"/>
      <c r="Q7" s="1227"/>
    </row>
    <row r="8" spans="1:17" ht="15">
      <c r="A8" s="1167" t="s">
        <v>276</v>
      </c>
      <c r="B8" s="1168" t="s">
        <v>887</v>
      </c>
      <c r="C8" s="1169">
        <v>11160</v>
      </c>
      <c r="D8" s="1170">
        <v>12604</v>
      </c>
      <c r="E8" s="1170">
        <v>-10306</v>
      </c>
      <c r="F8" s="1171">
        <f t="shared" si="0"/>
        <v>2298</v>
      </c>
      <c r="G8" s="1152"/>
      <c r="H8" s="1166"/>
      <c r="I8" s="1166"/>
      <c r="J8" s="1227"/>
      <c r="K8" s="1230"/>
      <c r="L8" s="1233"/>
      <c r="M8" s="1235"/>
      <c r="N8" s="1235"/>
      <c r="O8" s="1235"/>
      <c r="P8" s="1235"/>
      <c r="Q8" s="1227"/>
    </row>
    <row r="9" spans="1:17" ht="15">
      <c r="A9" s="1172"/>
      <c r="B9" s="1168" t="s">
        <v>1506</v>
      </c>
      <c r="C9" s="1169">
        <v>1084</v>
      </c>
      <c r="D9" s="1170">
        <v>1084</v>
      </c>
      <c r="E9" s="1170">
        <v>-718</v>
      </c>
      <c r="F9" s="1171">
        <f t="shared" si="0"/>
        <v>366</v>
      </c>
      <c r="G9" s="1152"/>
      <c r="H9" s="1166"/>
      <c r="I9" s="1166"/>
      <c r="J9" s="1227"/>
      <c r="K9" s="1230"/>
      <c r="L9" s="1233"/>
      <c r="M9" s="1235"/>
      <c r="N9" s="1235"/>
      <c r="O9" s="1235"/>
      <c r="P9" s="1235"/>
      <c r="Q9" s="1227"/>
    </row>
    <row r="10" spans="1:17" ht="15">
      <c r="A10" s="1172"/>
      <c r="B10" s="1168" t="s">
        <v>888</v>
      </c>
      <c r="C10" s="1169">
        <v>319</v>
      </c>
      <c r="D10" s="1170">
        <v>0</v>
      </c>
      <c r="E10" s="1170">
        <v>0</v>
      </c>
      <c r="F10" s="1171">
        <f t="shared" si="0"/>
        <v>0</v>
      </c>
      <c r="G10" s="1152"/>
      <c r="H10" s="1166"/>
      <c r="I10" s="1166"/>
      <c r="J10" s="1227"/>
      <c r="K10" s="1230"/>
      <c r="L10" s="1233"/>
      <c r="M10" s="1235"/>
      <c r="N10" s="1235"/>
      <c r="O10" s="1235"/>
      <c r="P10" s="1235"/>
      <c r="Q10" s="1227"/>
    </row>
    <row r="11" spans="1:17" ht="15">
      <c r="A11" s="1173"/>
      <c r="B11" s="1168" t="s">
        <v>1507</v>
      </c>
      <c r="C11" s="1169">
        <v>198</v>
      </c>
      <c r="D11" s="1170">
        <v>400</v>
      </c>
      <c r="E11" s="1170"/>
      <c r="F11" s="1171">
        <f t="shared" si="0"/>
        <v>400</v>
      </c>
      <c r="G11" s="1152"/>
      <c r="H11" s="1166"/>
      <c r="I11" s="1166"/>
      <c r="J11" s="1227"/>
      <c r="K11" s="1233"/>
      <c r="L11" s="1233"/>
      <c r="M11" s="1235"/>
      <c r="N11" s="1235"/>
      <c r="O11" s="1235"/>
      <c r="P11" s="1235"/>
      <c r="Q11" s="1227"/>
    </row>
    <row r="12" spans="1:17" ht="15">
      <c r="A12" s="1174"/>
      <c r="B12" s="1175"/>
      <c r="C12" s="1169"/>
      <c r="D12" s="1170"/>
      <c r="E12" s="1170"/>
      <c r="F12" s="1171">
        <f t="shared" si="0"/>
        <v>0</v>
      </c>
      <c r="G12" s="1152"/>
      <c r="H12" s="1166"/>
      <c r="I12" s="1166"/>
      <c r="J12" s="1227"/>
      <c r="K12" s="1233"/>
      <c r="L12" s="1234"/>
      <c r="M12" s="1235"/>
      <c r="N12" s="1235"/>
      <c r="O12" s="1235"/>
      <c r="P12" s="1235"/>
      <c r="Q12" s="1227"/>
    </row>
    <row r="13" spans="1:17" ht="15">
      <c r="A13" s="1176" t="s">
        <v>889</v>
      </c>
      <c r="B13" s="1175"/>
      <c r="C13" s="1169">
        <f>SUM(C14:C23)</f>
        <v>370821</v>
      </c>
      <c r="D13" s="1170">
        <f>SUM(D14:D23)</f>
        <v>399111</v>
      </c>
      <c r="E13" s="1170">
        <f>SUM(E14:E23)</f>
        <v>-97854</v>
      </c>
      <c r="F13" s="1171">
        <f>SUM(F14:F23)</f>
        <v>301257</v>
      </c>
      <c r="G13" s="1152"/>
      <c r="H13" s="1166"/>
      <c r="I13" s="1166"/>
      <c r="J13" s="1227"/>
      <c r="K13" s="1233"/>
      <c r="L13" s="1234"/>
      <c r="M13" s="1235"/>
      <c r="N13" s="1235"/>
      <c r="O13" s="1235"/>
      <c r="P13" s="1235"/>
      <c r="Q13" s="1227"/>
    </row>
    <row r="14" spans="1:17" ht="15">
      <c r="A14" s="1177" t="s">
        <v>261</v>
      </c>
      <c r="B14" s="1175" t="s">
        <v>286</v>
      </c>
      <c r="C14" s="1178">
        <v>137917</v>
      </c>
      <c r="D14" s="1170">
        <v>137918</v>
      </c>
      <c r="E14" s="1170"/>
      <c r="F14" s="1171">
        <f t="shared" si="0"/>
        <v>137918</v>
      </c>
      <c r="G14" s="1152"/>
      <c r="H14" s="1166"/>
      <c r="I14" s="1166"/>
      <c r="J14" s="1227"/>
      <c r="K14" s="1234"/>
      <c r="L14" s="1234"/>
      <c r="M14" s="1236"/>
      <c r="N14" s="1235"/>
      <c r="O14" s="1235"/>
      <c r="P14" s="1235"/>
      <c r="Q14" s="1227"/>
    </row>
    <row r="15" spans="1:17" ht="15">
      <c r="A15" s="1179"/>
      <c r="B15" s="1175" t="s">
        <v>890</v>
      </c>
      <c r="C15" s="1178">
        <v>226</v>
      </c>
      <c r="D15" s="1170">
        <v>226</v>
      </c>
      <c r="E15" s="1170"/>
      <c r="F15" s="1171">
        <f t="shared" si="0"/>
        <v>226</v>
      </c>
      <c r="G15" s="1152"/>
      <c r="H15" s="1166"/>
      <c r="I15" s="1166"/>
      <c r="J15" s="1227"/>
      <c r="K15" s="1234"/>
      <c r="L15" s="1234"/>
      <c r="M15" s="1236"/>
      <c r="N15" s="1235"/>
      <c r="O15" s="1235"/>
      <c r="P15" s="1235"/>
      <c r="Q15" s="1227"/>
    </row>
    <row r="16" spans="1:17" ht="15">
      <c r="A16" s="1179"/>
      <c r="B16" s="1175" t="s">
        <v>891</v>
      </c>
      <c r="C16" s="1178">
        <v>137496</v>
      </c>
      <c r="D16" s="1170">
        <v>138691</v>
      </c>
      <c r="E16" s="1170">
        <v>-46352</v>
      </c>
      <c r="F16" s="1171">
        <f t="shared" si="0"/>
        <v>92339</v>
      </c>
      <c r="G16" s="1152"/>
      <c r="H16" s="1166"/>
      <c r="I16" s="1166"/>
      <c r="J16" s="1227"/>
      <c r="K16" s="1234"/>
      <c r="L16" s="1234"/>
      <c r="M16" s="1236"/>
      <c r="N16" s="1235"/>
      <c r="O16" s="1235"/>
      <c r="P16" s="1235"/>
      <c r="Q16" s="1227"/>
    </row>
    <row r="17" spans="1:17" ht="24">
      <c r="A17" s="1179"/>
      <c r="B17" s="1180" t="s">
        <v>892</v>
      </c>
      <c r="C17" s="1178">
        <v>45592</v>
      </c>
      <c r="D17" s="1170">
        <v>50938</v>
      </c>
      <c r="E17" s="1170">
        <v>-41717</v>
      </c>
      <c r="F17" s="1171">
        <f t="shared" si="0"/>
        <v>9221</v>
      </c>
      <c r="G17" s="1152"/>
      <c r="H17" s="1166"/>
      <c r="I17" s="1166"/>
      <c r="J17" s="1227"/>
      <c r="K17" s="1234"/>
      <c r="L17" s="1237"/>
      <c r="M17" s="1236"/>
      <c r="N17" s="1235"/>
      <c r="O17" s="1235"/>
      <c r="P17" s="1235"/>
      <c r="Q17" s="1227"/>
    </row>
    <row r="18" spans="1:17" ht="15">
      <c r="A18" s="1179"/>
      <c r="B18" s="1175" t="s">
        <v>893</v>
      </c>
      <c r="C18" s="1178"/>
      <c r="D18" s="1170"/>
      <c r="E18" s="1170"/>
      <c r="F18" s="1171">
        <f t="shared" si="0"/>
        <v>0</v>
      </c>
      <c r="G18" s="1152"/>
      <c r="H18" s="1166"/>
      <c r="I18" s="1166"/>
      <c r="J18" s="1227"/>
      <c r="K18" s="1234"/>
      <c r="L18" s="1234"/>
      <c r="M18" s="1236"/>
      <c r="N18" s="1235"/>
      <c r="O18" s="1235"/>
      <c r="P18" s="1235"/>
      <c r="Q18" s="1227"/>
    </row>
    <row r="19" spans="1:17" ht="15">
      <c r="A19" s="1179"/>
      <c r="B19" s="1175" t="s">
        <v>1508</v>
      </c>
      <c r="C19" s="1178"/>
      <c r="D19" s="1170"/>
      <c r="E19" s="1170"/>
      <c r="F19" s="1171">
        <f t="shared" si="0"/>
        <v>0</v>
      </c>
      <c r="G19" s="1152"/>
      <c r="H19" s="1166"/>
      <c r="I19" s="1166"/>
      <c r="J19" s="1227"/>
      <c r="K19" s="1234"/>
      <c r="L19" s="1234"/>
      <c r="M19" s="1236"/>
      <c r="N19" s="1235"/>
      <c r="O19" s="1235"/>
      <c r="P19" s="1235"/>
      <c r="Q19" s="1227"/>
    </row>
    <row r="20" spans="1:17" ht="24">
      <c r="A20" s="1179"/>
      <c r="B20" s="1175" t="s">
        <v>894</v>
      </c>
      <c r="C20" s="1178">
        <v>9896</v>
      </c>
      <c r="D20" s="1170">
        <v>9785</v>
      </c>
      <c r="E20" s="1170">
        <v>-9785</v>
      </c>
      <c r="F20" s="1171">
        <f t="shared" si="0"/>
        <v>0</v>
      </c>
      <c r="G20" s="1152"/>
      <c r="H20" s="1166"/>
      <c r="I20" s="1166"/>
      <c r="J20" s="1227"/>
      <c r="K20" s="1234"/>
      <c r="L20" s="1234"/>
      <c r="M20" s="1236"/>
      <c r="N20" s="1235"/>
      <c r="O20" s="1235"/>
      <c r="P20" s="1235"/>
      <c r="Q20" s="1227"/>
    </row>
    <row r="21" spans="1:17" ht="24">
      <c r="A21" s="1179"/>
      <c r="B21" s="1175" t="s">
        <v>1509</v>
      </c>
      <c r="C21" s="1178"/>
      <c r="D21" s="1170"/>
      <c r="E21" s="1170"/>
      <c r="F21" s="1171">
        <f t="shared" si="0"/>
        <v>0</v>
      </c>
      <c r="G21" s="1152"/>
      <c r="H21" s="1166"/>
      <c r="I21" s="1166"/>
      <c r="J21" s="1227"/>
      <c r="K21" s="1234"/>
      <c r="L21" s="1234"/>
      <c r="M21" s="1236"/>
      <c r="N21" s="1235"/>
      <c r="O21" s="1235"/>
      <c r="P21" s="1235"/>
      <c r="Q21" s="1227"/>
    </row>
    <row r="22" spans="1:17" ht="24">
      <c r="A22" s="1181"/>
      <c r="B22" s="1180" t="s">
        <v>895</v>
      </c>
      <c r="C22" s="1178">
        <v>39694</v>
      </c>
      <c r="D22" s="1170">
        <v>61553</v>
      </c>
      <c r="E22" s="1170"/>
      <c r="F22" s="1171">
        <f t="shared" si="0"/>
        <v>61553</v>
      </c>
      <c r="G22" s="1152"/>
      <c r="H22" s="1166"/>
      <c r="I22" s="1166"/>
      <c r="J22" s="1227"/>
      <c r="K22" s="1237"/>
      <c r="L22" s="1237"/>
      <c r="M22" s="1236"/>
      <c r="N22" s="1235"/>
      <c r="O22" s="1235"/>
      <c r="P22" s="1235"/>
      <c r="Q22" s="1227"/>
    </row>
    <row r="23" spans="1:17" ht="24.75" thickBot="1">
      <c r="A23" s="1182"/>
      <c r="B23" s="1183" t="s">
        <v>896</v>
      </c>
      <c r="C23" s="1184"/>
      <c r="D23" s="1185"/>
      <c r="E23" s="1185"/>
      <c r="F23" s="1186">
        <f t="shared" si="0"/>
        <v>0</v>
      </c>
      <c r="G23" s="1152"/>
      <c r="H23" s="1166"/>
      <c r="I23" s="1023"/>
      <c r="J23" s="1227"/>
      <c r="K23" s="1237"/>
      <c r="L23" s="1237"/>
      <c r="M23" s="1235"/>
      <c r="N23" s="1235"/>
      <c r="O23" s="1235"/>
      <c r="P23" s="1235"/>
      <c r="Q23" s="1227"/>
    </row>
    <row r="24" spans="1:17" ht="15">
      <c r="A24" s="1187"/>
      <c r="B24" s="1187"/>
      <c r="C24" s="1152"/>
      <c r="D24" s="1152"/>
      <c r="E24" s="1152"/>
      <c r="F24" s="1152"/>
      <c r="G24" s="1152"/>
      <c r="H24" s="1023"/>
      <c r="I24" s="1023"/>
      <c r="J24" s="1227"/>
      <c r="K24" s="1227"/>
      <c r="L24" s="1227"/>
      <c r="M24" s="1227"/>
      <c r="N24" s="1227"/>
      <c r="O24" s="1227"/>
      <c r="P24" s="1227"/>
      <c r="Q24" s="1227"/>
    </row>
    <row r="25" spans="1:9" ht="15">
      <c r="A25" s="1221" t="s">
        <v>726</v>
      </c>
      <c r="B25" s="1187"/>
      <c r="C25" s="1188"/>
      <c r="D25" s="1188"/>
      <c r="E25" s="1188"/>
      <c r="F25" s="1188"/>
      <c r="G25" s="1188"/>
      <c r="H25" s="1023"/>
      <c r="I25" s="1023"/>
    </row>
    <row r="26" spans="1:9" ht="15">
      <c r="A26" s="1221" t="s">
        <v>1510</v>
      </c>
      <c r="B26" s="1187"/>
      <c r="C26" s="1188"/>
      <c r="D26" s="1188"/>
      <c r="E26" s="1188"/>
      <c r="F26" s="1188"/>
      <c r="G26" s="1188"/>
      <c r="H26" s="1023"/>
      <c r="I26" s="1023"/>
    </row>
    <row r="27" spans="1:9" ht="15">
      <c r="A27" s="1221" t="s">
        <v>1080</v>
      </c>
      <c r="B27" s="1187"/>
      <c r="C27" s="1188"/>
      <c r="D27" s="1188"/>
      <c r="E27" s="1188"/>
      <c r="F27" s="1188"/>
      <c r="G27" s="1188"/>
      <c r="H27" s="1023"/>
      <c r="I27" s="1023"/>
    </row>
    <row r="28" spans="1:9" ht="15">
      <c r="A28" s="1221" t="s">
        <v>1511</v>
      </c>
      <c r="B28" s="1187"/>
      <c r="C28" s="1188"/>
      <c r="D28" s="1188"/>
      <c r="E28" s="1188"/>
      <c r="F28" s="1188"/>
      <c r="G28" s="1188"/>
      <c r="H28" s="1023"/>
      <c r="I28" s="1023"/>
    </row>
    <row r="29" spans="1:9" ht="15">
      <c r="A29" s="1221" t="s">
        <v>1081</v>
      </c>
      <c r="B29" s="1187"/>
      <c r="C29" s="1188"/>
      <c r="D29" s="1188"/>
      <c r="E29" s="1188"/>
      <c r="F29" s="1188"/>
      <c r="G29" s="1188"/>
      <c r="H29" s="1023"/>
      <c r="I29" s="1023"/>
    </row>
    <row r="30" spans="1:9" s="105" customFormat="1" ht="15">
      <c r="A30" s="1221" t="s">
        <v>1512</v>
      </c>
      <c r="B30" s="1187"/>
      <c r="C30" s="1188"/>
      <c r="D30" s="1188"/>
      <c r="E30" s="1188"/>
      <c r="F30" s="1188"/>
      <c r="G30" s="1188"/>
      <c r="H30" s="1023"/>
      <c r="I30" s="1023"/>
    </row>
    <row r="31" spans="1:9" ht="15">
      <c r="A31" s="1221" t="s">
        <v>897</v>
      </c>
      <c r="B31" s="1187"/>
      <c r="C31" s="1188"/>
      <c r="D31" s="1188"/>
      <c r="E31" s="1188"/>
      <c r="F31" s="1188"/>
      <c r="G31" s="1188"/>
      <c r="H31" s="1023"/>
      <c r="I31" s="1023"/>
    </row>
    <row r="32" spans="1:9" ht="15">
      <c r="A32" s="1221" t="s">
        <v>1082</v>
      </c>
      <c r="B32" s="1187"/>
      <c r="C32" s="1188"/>
      <c r="D32" s="1188"/>
      <c r="E32" s="1188"/>
      <c r="F32" s="1188"/>
      <c r="G32" s="1188"/>
      <c r="H32" s="1023"/>
      <c r="I32" s="1023"/>
    </row>
    <row r="33" spans="1:9" ht="15">
      <c r="A33" s="1221" t="s">
        <v>1513</v>
      </c>
      <c r="B33" s="1187"/>
      <c r="C33" s="1188"/>
      <c r="D33" s="1188"/>
      <c r="E33" s="1188"/>
      <c r="F33" s="1188"/>
      <c r="G33" s="1188"/>
      <c r="H33" s="1023"/>
      <c r="I33" s="1023"/>
    </row>
    <row r="34" spans="1:9" s="105" customFormat="1" ht="15">
      <c r="A34" s="1221" t="s">
        <v>1518</v>
      </c>
      <c r="B34" s="1187"/>
      <c r="C34" s="1188"/>
      <c r="D34" s="1188"/>
      <c r="E34" s="1188"/>
      <c r="F34" s="1188"/>
      <c r="G34" s="1188"/>
      <c r="H34" s="1023"/>
      <c r="I34" s="1023"/>
    </row>
    <row r="35" spans="1:9" ht="15">
      <c r="A35" s="1221" t="s">
        <v>1514</v>
      </c>
      <c r="B35" s="1187"/>
      <c r="C35" s="1188"/>
      <c r="D35" s="1188"/>
      <c r="E35" s="1188"/>
      <c r="F35" s="1188"/>
      <c r="G35" s="1188"/>
      <c r="H35" s="1023"/>
      <c r="I35" s="1023"/>
    </row>
    <row r="36" spans="1:9" ht="15">
      <c r="A36" s="1221" t="s">
        <v>898</v>
      </c>
      <c r="B36" s="1189"/>
      <c r="C36" s="1188"/>
      <c r="D36" s="1188"/>
      <c r="E36" s="1188"/>
      <c r="F36" s="1188"/>
      <c r="G36" s="1188"/>
      <c r="H36" s="1023"/>
      <c r="I36" s="1023"/>
    </row>
    <row r="37" spans="1:9" ht="15">
      <c r="A37" s="1221" t="s">
        <v>1106</v>
      </c>
      <c r="B37" s="1189"/>
      <c r="C37" s="1188"/>
      <c r="D37" s="1188"/>
      <c r="E37" s="1188"/>
      <c r="F37" s="1188"/>
      <c r="G37" s="1188"/>
      <c r="H37" s="1023"/>
      <c r="I37" s="1023"/>
    </row>
    <row r="38" spans="1:9" ht="15">
      <c r="A38" s="1221" t="s">
        <v>1083</v>
      </c>
      <c r="B38" s="1189"/>
      <c r="C38" s="1188"/>
      <c r="D38" s="1188"/>
      <c r="E38" s="1188"/>
      <c r="F38" s="1188"/>
      <c r="G38" s="1188"/>
      <c r="H38" s="1023"/>
      <c r="I38" s="1023"/>
    </row>
    <row r="39" spans="1:9" s="105" customFormat="1" ht="15">
      <c r="A39" s="1221" t="s">
        <v>1515</v>
      </c>
      <c r="B39" s="1189"/>
      <c r="C39" s="1188"/>
      <c r="D39" s="1188"/>
      <c r="E39" s="1188"/>
      <c r="F39" s="1188"/>
      <c r="G39" s="1188"/>
      <c r="H39" s="1023"/>
      <c r="I39" s="1023"/>
    </row>
    <row r="40" spans="1:9" ht="15">
      <c r="A40" s="1221" t="s">
        <v>1516</v>
      </c>
      <c r="B40" s="1189"/>
      <c r="C40" s="1188"/>
      <c r="D40" s="1188"/>
      <c r="E40" s="1188"/>
      <c r="F40" s="1188"/>
      <c r="G40" s="1188"/>
      <c r="H40" s="1023"/>
      <c r="I40" s="1023"/>
    </row>
    <row r="41" spans="1:9" ht="15">
      <c r="A41" s="1221" t="s">
        <v>1084</v>
      </c>
      <c r="B41" s="1189"/>
      <c r="C41" s="1188"/>
      <c r="D41" s="1188"/>
      <c r="E41" s="1188"/>
      <c r="F41" s="1188"/>
      <c r="G41" s="1188"/>
      <c r="H41" s="1023"/>
      <c r="I41" s="1023"/>
    </row>
    <row r="42" spans="1:9" ht="15">
      <c r="A42" s="1221" t="s">
        <v>1085</v>
      </c>
      <c r="B42" s="1189"/>
      <c r="C42" s="1188"/>
      <c r="D42" s="1188"/>
      <c r="E42" s="1188"/>
      <c r="F42" s="1188"/>
      <c r="G42" s="1188"/>
      <c r="H42" s="1023"/>
      <c r="I42" s="1023"/>
    </row>
    <row r="43" spans="1:9" ht="15">
      <c r="A43" s="1221" t="s">
        <v>1086</v>
      </c>
      <c r="B43" s="1189"/>
      <c r="C43" s="1188"/>
      <c r="D43" s="1188"/>
      <c r="E43" s="1188"/>
      <c r="F43" s="1188"/>
      <c r="G43" s="1188"/>
      <c r="H43" s="1023"/>
      <c r="I43" s="1023"/>
    </row>
    <row r="44" spans="1:9" s="105" customFormat="1" ht="15">
      <c r="A44" s="1221" t="s">
        <v>1087</v>
      </c>
      <c r="B44" s="1189"/>
      <c r="C44" s="1188"/>
      <c r="D44" s="1188"/>
      <c r="E44" s="1188"/>
      <c r="F44" s="1188"/>
      <c r="G44" s="1188"/>
      <c r="H44" s="1023"/>
      <c r="I44" s="1023"/>
    </row>
    <row r="45" spans="1:9" ht="15">
      <c r="A45" s="1221" t="s">
        <v>1519</v>
      </c>
      <c r="B45" s="1189"/>
      <c r="C45" s="1188"/>
      <c r="D45" s="1188"/>
      <c r="E45" s="1188"/>
      <c r="F45" s="1188"/>
      <c r="G45" s="1188"/>
      <c r="H45" s="1023"/>
      <c r="I45" s="1023"/>
    </row>
    <row r="46" spans="1:9" ht="15">
      <c r="A46" s="1221" t="s">
        <v>1088</v>
      </c>
      <c r="B46" s="1189"/>
      <c r="C46" s="1188"/>
      <c r="D46" s="1188"/>
      <c r="E46" s="1188"/>
      <c r="F46" s="1188"/>
      <c r="G46" s="1188"/>
      <c r="H46" s="1023"/>
      <c r="I46" s="1023"/>
    </row>
    <row r="47" spans="1:9" ht="15">
      <c r="A47" s="1225" t="s">
        <v>1520</v>
      </c>
      <c r="B47" s="1188"/>
      <c r="C47" s="1188"/>
      <c r="D47" s="1188"/>
      <c r="E47" s="1188"/>
      <c r="F47" s="1188"/>
      <c r="G47" s="1188"/>
      <c r="H47" s="1023"/>
      <c r="I47" s="1023"/>
    </row>
    <row r="48" spans="1:9" ht="15">
      <c r="A48" s="1226" t="s">
        <v>1089</v>
      </c>
      <c r="B48" s="1152"/>
      <c r="C48" s="1152"/>
      <c r="D48" s="1152"/>
      <c r="E48" s="1152"/>
      <c r="F48" s="1152"/>
      <c r="G48" s="1152"/>
      <c r="H48" s="1023"/>
      <c r="I48" s="1023"/>
    </row>
    <row r="49" spans="1:9" ht="15">
      <c r="A49" s="1226" t="s">
        <v>899</v>
      </c>
      <c r="B49" s="1152"/>
      <c r="C49" s="1152"/>
      <c r="D49" s="1152"/>
      <c r="E49" s="1152"/>
      <c r="F49" s="1152"/>
      <c r="G49" s="1152"/>
      <c r="H49" s="1023"/>
      <c r="I49" s="1023"/>
    </row>
    <row r="50" spans="1:9" ht="15">
      <c r="A50" s="1226" t="s">
        <v>900</v>
      </c>
      <c r="B50" s="1152"/>
      <c r="C50" s="1152"/>
      <c r="D50" s="1152"/>
      <c r="E50" s="1152"/>
      <c r="F50" s="1152"/>
      <c r="G50" s="1152"/>
      <c r="H50" s="1023"/>
      <c r="I50" s="1023"/>
    </row>
    <row r="51" spans="1:9" ht="15">
      <c r="A51" s="1226" t="s">
        <v>901</v>
      </c>
      <c r="B51" s="1152"/>
      <c r="C51" s="1152"/>
      <c r="D51" s="1152"/>
      <c r="E51" s="1152"/>
      <c r="F51" s="1152"/>
      <c r="G51" s="1152"/>
      <c r="H51" s="1023"/>
      <c r="I51" s="1023"/>
    </row>
    <row r="52" spans="1:9" ht="15">
      <c r="A52" s="1226" t="s">
        <v>902</v>
      </c>
      <c r="B52" s="1152"/>
      <c r="C52" s="1152"/>
      <c r="D52" s="1152"/>
      <c r="E52" s="1152"/>
      <c r="F52" s="1152"/>
      <c r="G52" s="1152"/>
      <c r="H52" s="1023"/>
      <c r="I52" s="1023"/>
    </row>
    <row r="53" spans="1:9" ht="15">
      <c r="A53" s="1152"/>
      <c r="B53" s="1152"/>
      <c r="C53" s="1152"/>
      <c r="D53" s="1152"/>
      <c r="E53" s="1152"/>
      <c r="F53" s="1152"/>
      <c r="G53" s="1152"/>
      <c r="H53" s="1023"/>
      <c r="I53" s="1023"/>
    </row>
    <row r="54" spans="1:9" ht="15">
      <c r="A54" s="1114" t="s">
        <v>903</v>
      </c>
      <c r="B54" s="1152"/>
      <c r="C54" s="1152"/>
      <c r="D54" s="1152"/>
      <c r="E54" s="1152"/>
      <c r="F54" s="1152"/>
      <c r="G54" s="1152"/>
      <c r="H54" s="1023"/>
      <c r="I54" s="1023"/>
    </row>
    <row r="55" spans="1:9" ht="15">
      <c r="A55" s="1114" t="s">
        <v>1517</v>
      </c>
      <c r="B55" s="1152"/>
      <c r="C55" s="1152"/>
      <c r="D55" s="1152"/>
      <c r="E55" s="1152"/>
      <c r="F55" s="1152"/>
      <c r="G55" s="1152"/>
      <c r="H55" s="1023"/>
      <c r="I55" s="1023"/>
    </row>
    <row r="56" spans="1:9" ht="15">
      <c r="A56" s="1114" t="s">
        <v>1090</v>
      </c>
      <c r="B56" s="1152"/>
      <c r="C56" s="1152"/>
      <c r="D56" s="1152"/>
      <c r="E56" s="1152"/>
      <c r="F56" s="1152"/>
      <c r="G56" s="1152"/>
      <c r="H56" s="1023"/>
      <c r="I56" s="1023"/>
    </row>
    <row r="57" spans="1:9" ht="15">
      <c r="A57" s="1226" t="s">
        <v>904</v>
      </c>
      <c r="B57" s="1152"/>
      <c r="C57" s="1152"/>
      <c r="D57" s="1152"/>
      <c r="E57" s="1152"/>
      <c r="F57" s="1152"/>
      <c r="G57" s="1152"/>
      <c r="H57" s="1023"/>
      <c r="I57" s="1023"/>
    </row>
    <row r="58" spans="1:9" ht="15">
      <c r="A58" s="1226" t="s">
        <v>905</v>
      </c>
      <c r="B58" s="1152"/>
      <c r="C58" s="1152"/>
      <c r="D58" s="1152"/>
      <c r="E58" s="1152"/>
      <c r="F58" s="1152"/>
      <c r="G58" s="1152"/>
      <c r="H58" s="1023"/>
      <c r="I58" s="1023"/>
    </row>
    <row r="59" spans="1:9" ht="15">
      <c r="A59" s="1023"/>
      <c r="B59" s="1023"/>
      <c r="C59" s="1023"/>
      <c r="D59" s="1023"/>
      <c r="E59" s="1023"/>
      <c r="F59" s="1023"/>
      <c r="G59" s="1023"/>
      <c r="H59" s="1023"/>
      <c r="I59" s="1023"/>
    </row>
    <row r="60" spans="1:9" ht="15">
      <c r="A60" s="1238" t="s">
        <v>906</v>
      </c>
      <c r="B60" s="1023"/>
      <c r="C60" s="1023"/>
      <c r="D60" s="1023"/>
      <c r="E60" s="1023"/>
      <c r="F60" s="1023"/>
      <c r="G60" s="1023"/>
      <c r="H60" s="1023"/>
      <c r="I60" s="1023"/>
    </row>
    <row r="61" spans="1:9" ht="15">
      <c r="A61" s="1226" t="s">
        <v>1521</v>
      </c>
      <c r="B61" s="1023"/>
      <c r="C61" s="1023"/>
      <c r="D61" s="1023"/>
      <c r="E61" s="1023"/>
      <c r="F61" s="1023"/>
      <c r="G61" s="1023"/>
      <c r="H61" s="1023"/>
      <c r="I61" s="1023"/>
    </row>
    <row r="62" spans="1:9" ht="15">
      <c r="A62" s="1226" t="s">
        <v>1522</v>
      </c>
      <c r="B62" s="1023"/>
      <c r="C62" s="1023"/>
      <c r="D62" s="1023"/>
      <c r="E62" s="1023"/>
      <c r="F62" s="1023"/>
      <c r="G62" s="1023"/>
      <c r="H62" s="1023"/>
      <c r="I62" s="1023"/>
    </row>
    <row r="63" spans="1:9" ht="15">
      <c r="A63" s="1226" t="s">
        <v>907</v>
      </c>
      <c r="B63" s="1023"/>
      <c r="C63" s="1023"/>
      <c r="D63" s="1023"/>
      <c r="E63" s="1023"/>
      <c r="F63" s="1023"/>
      <c r="G63" s="1023"/>
      <c r="H63" s="1023"/>
      <c r="I63" s="1023"/>
    </row>
    <row r="64" spans="1:9" ht="15">
      <c r="A64" s="1226" t="s">
        <v>908</v>
      </c>
      <c r="B64" s="1023"/>
      <c r="C64" s="1023"/>
      <c r="D64" s="1023"/>
      <c r="E64" s="1023"/>
      <c r="F64" s="1023"/>
      <c r="G64" s="1023"/>
      <c r="H64" s="1023"/>
      <c r="I64" s="1023"/>
    </row>
    <row r="65" spans="1:9" ht="15">
      <c r="A65" s="1023"/>
      <c r="B65" s="1023"/>
      <c r="C65" s="1023"/>
      <c r="D65" s="1023"/>
      <c r="E65" s="1023"/>
      <c r="F65" s="1023"/>
      <c r="G65" s="1023"/>
      <c r="H65" s="1023"/>
      <c r="I65" s="1023"/>
    </row>
    <row r="66" spans="1:9" ht="15">
      <c r="A66" s="1023"/>
      <c r="B66" s="1023"/>
      <c r="C66" s="1023"/>
      <c r="D66" s="1023"/>
      <c r="E66" s="1023"/>
      <c r="F66" s="1023"/>
      <c r="G66" s="1023"/>
      <c r="H66" s="1023"/>
      <c r="I66" s="1023"/>
    </row>
    <row r="67" spans="1:9" ht="15">
      <c r="A67" s="1023"/>
      <c r="B67" s="1023"/>
      <c r="C67" s="1023"/>
      <c r="D67" s="1023"/>
      <c r="E67" s="1023"/>
      <c r="F67" s="1023"/>
      <c r="G67" s="1023"/>
      <c r="H67" s="1023"/>
      <c r="I67" s="1023"/>
    </row>
  </sheetData>
  <sheetProtection/>
  <mergeCells count="8">
    <mergeCell ref="N4:P4"/>
    <mergeCell ref="K6:L6"/>
    <mergeCell ref="A4:B5"/>
    <mergeCell ref="C4:C5"/>
    <mergeCell ref="D4:F4"/>
    <mergeCell ref="A6:B6"/>
    <mergeCell ref="K4:L5"/>
    <mergeCell ref="M4:M5"/>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G27"/>
  <sheetViews>
    <sheetView zoomScale="130" zoomScaleNormal="130" zoomScalePageLayoutView="0" workbookViewId="0" topLeftCell="A1">
      <selection activeCell="A33" sqref="A33"/>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75">
      <c r="A1" s="11" t="s">
        <v>1289</v>
      </c>
      <c r="B1" s="12"/>
      <c r="C1" s="12"/>
      <c r="E1" s="106"/>
      <c r="F1" s="12"/>
      <c r="G1" s="12"/>
    </row>
    <row r="2" spans="1:7" ht="13.5" thickBot="1">
      <c r="A2" s="35"/>
      <c r="B2" s="35"/>
      <c r="C2" s="35"/>
      <c r="D2" s="13" t="s">
        <v>279</v>
      </c>
      <c r="E2" s="35"/>
      <c r="F2" s="12"/>
      <c r="G2" s="12"/>
    </row>
    <row r="3" spans="1:7" s="29" customFormat="1" ht="26.25" thickBot="1">
      <c r="A3" s="36" t="s">
        <v>429</v>
      </c>
      <c r="B3" s="37" t="s">
        <v>619</v>
      </c>
      <c r="C3" s="38" t="s">
        <v>620</v>
      </c>
      <c r="D3" s="39" t="s">
        <v>621</v>
      </c>
      <c r="E3" s="28"/>
      <c r="F3" s="28"/>
      <c r="G3" s="28"/>
    </row>
    <row r="4" spans="1:7" ht="12.75">
      <c r="A4" s="40" t="s">
        <v>719</v>
      </c>
      <c r="B4" s="229">
        <v>2791</v>
      </c>
      <c r="C4" s="230">
        <v>1422</v>
      </c>
      <c r="D4" s="231">
        <f>SUM(B4:C4)</f>
        <v>4213</v>
      </c>
      <c r="E4" s="12"/>
      <c r="F4" s="12"/>
      <c r="G4" s="12"/>
    </row>
    <row r="5" spans="1:7" ht="12.75">
      <c r="A5" s="41"/>
      <c r="B5" s="232"/>
      <c r="C5" s="161"/>
      <c r="D5" s="231">
        <f>SUM(B5:C5)</f>
        <v>0</v>
      </c>
      <c r="E5" s="12"/>
      <c r="F5" s="42"/>
      <c r="G5" s="12"/>
    </row>
    <row r="6" spans="1:7" ht="12.75" customHeight="1" thickBot="1">
      <c r="A6" s="488"/>
      <c r="B6" s="233"/>
      <c r="C6" s="165"/>
      <c r="D6" s="231">
        <f>SUM(B6:C6)</f>
        <v>0</v>
      </c>
      <c r="E6" s="12"/>
      <c r="F6" s="12"/>
      <c r="G6" s="12"/>
    </row>
    <row r="7" spans="1:7" ht="18.75" customHeight="1" thickBot="1">
      <c r="A7" s="489" t="s">
        <v>622</v>
      </c>
      <c r="B7" s="234">
        <f>SUM(B4:B6)</f>
        <v>2791</v>
      </c>
      <c r="C7" s="234">
        <f>SUM(C4:C6)</f>
        <v>1422</v>
      </c>
      <c r="D7" s="235">
        <f>SUM(D4:D6)</f>
        <v>4213</v>
      </c>
      <c r="E7" s="42"/>
      <c r="F7" s="12"/>
      <c r="G7" s="12"/>
    </row>
    <row r="8" spans="1:7" ht="12.75">
      <c r="A8" s="43"/>
      <c r="B8" s="12"/>
      <c r="C8" s="12"/>
      <c r="D8" s="12"/>
      <c r="E8" s="12"/>
      <c r="F8" s="12"/>
      <c r="G8" s="12"/>
    </row>
    <row r="9" spans="1:7" ht="12.75">
      <c r="A9" s="12" t="s">
        <v>384</v>
      </c>
      <c r="B9" s="26"/>
      <c r="C9" s="26"/>
      <c r="D9" s="26"/>
      <c r="E9" s="12"/>
      <c r="F9" s="12"/>
      <c r="G9" s="12"/>
    </row>
    <row r="10" spans="1:7" ht="12.75">
      <c r="A10" s="1309" t="s">
        <v>1290</v>
      </c>
      <c r="B10" s="1309"/>
      <c r="C10" s="1309"/>
      <c r="D10" s="1309"/>
      <c r="E10" s="12"/>
      <c r="F10" s="12"/>
      <c r="G10" s="12"/>
    </row>
    <row r="11" spans="1:7" ht="12.75">
      <c r="A11" s="12" t="s">
        <v>1092</v>
      </c>
      <c r="B11" s="12"/>
      <c r="C11" s="12"/>
      <c r="D11" s="12"/>
      <c r="E11" s="12"/>
      <c r="F11" s="12"/>
      <c r="G11" s="12"/>
    </row>
    <row r="12" spans="1:7" ht="12.75">
      <c r="A12" s="12" t="s">
        <v>628</v>
      </c>
      <c r="B12" s="12"/>
      <c r="C12" s="12"/>
      <c r="D12" s="12"/>
      <c r="E12" s="42"/>
      <c r="F12" s="12"/>
      <c r="G12" s="12"/>
    </row>
    <row r="13" spans="1:7" ht="12.75">
      <c r="A13" s="12"/>
      <c r="B13" s="12"/>
      <c r="C13" s="12"/>
      <c r="D13" s="12"/>
      <c r="E13" s="12"/>
      <c r="F13" s="12"/>
      <c r="G13" s="12"/>
    </row>
    <row r="14" spans="1:7" ht="15.75">
      <c r="A14" s="1310" t="s">
        <v>798</v>
      </c>
      <c r="B14" s="1310"/>
      <c r="C14" s="1310"/>
      <c r="D14" s="1310"/>
      <c r="E14" s="12"/>
      <c r="F14" s="12"/>
      <c r="G14" s="12"/>
    </row>
    <row r="15" spans="1:7" ht="12.75">
      <c r="A15" s="12" t="s">
        <v>455</v>
      </c>
      <c r="B15" s="407"/>
      <c r="C15" s="12" t="s">
        <v>617</v>
      </c>
      <c r="D15" s="12">
        <v>4213</v>
      </c>
      <c r="E15" s="12"/>
      <c r="F15" s="12"/>
      <c r="G15" s="12"/>
    </row>
    <row r="16" spans="1:7" ht="12.75">
      <c r="A16" s="12"/>
      <c r="B16" s="12"/>
      <c r="C16" s="12"/>
      <c r="D16" s="12"/>
      <c r="E16" s="12"/>
      <c r="F16" s="12"/>
      <c r="G16" s="12"/>
    </row>
    <row r="17" spans="1:7" ht="12.75">
      <c r="A17" s="12" t="s">
        <v>726</v>
      </c>
      <c r="B17" s="12"/>
      <c r="C17" s="12"/>
      <c r="D17" s="12"/>
      <c r="E17" s="12"/>
      <c r="F17" s="12"/>
      <c r="G17" s="12"/>
    </row>
    <row r="18" spans="1:7" ht="12.75">
      <c r="A18" s="12" t="s">
        <v>799</v>
      </c>
      <c r="B18" s="12"/>
      <c r="C18" s="12"/>
      <c r="D18" s="12"/>
      <c r="E18" s="12"/>
      <c r="F18" s="12"/>
      <c r="G18" s="12"/>
    </row>
    <row r="19" spans="1:7" ht="12.75">
      <c r="A19" s="12"/>
      <c r="B19" s="12"/>
      <c r="C19" s="12"/>
      <c r="D19" s="12"/>
      <c r="E19" s="12"/>
      <c r="F19" s="12"/>
      <c r="G19" s="12"/>
    </row>
    <row r="20" spans="1:7" ht="12.75">
      <c r="A20" s="12" t="s">
        <v>1291</v>
      </c>
      <c r="B20" s="12"/>
      <c r="C20" s="12"/>
      <c r="D20" s="12"/>
      <c r="E20" s="12"/>
      <c r="F20" s="12"/>
      <c r="G20" s="12"/>
    </row>
    <row r="21" spans="1:7" ht="12.75">
      <c r="A21" s="12" t="s">
        <v>796</v>
      </c>
      <c r="B21" s="12"/>
      <c r="C21" s="12"/>
      <c r="D21" s="12"/>
      <c r="E21" s="12"/>
      <c r="F21" s="12"/>
      <c r="G21" s="12"/>
    </row>
    <row r="22" spans="1:7" ht="12.75">
      <c r="A22" s="16" t="s">
        <v>1093</v>
      </c>
      <c r="B22" s="12"/>
      <c r="C22" s="12"/>
      <c r="D22" s="12"/>
      <c r="E22" s="12"/>
      <c r="F22" s="12"/>
      <c r="G22" s="12"/>
    </row>
    <row r="23" spans="1:7" ht="12.75">
      <c r="A23" s="16" t="s">
        <v>800</v>
      </c>
      <c r="B23" s="12"/>
      <c r="C23" s="12"/>
      <c r="D23" s="12"/>
      <c r="E23" s="12"/>
      <c r="F23" s="12"/>
      <c r="G23" s="12"/>
    </row>
    <row r="24" spans="1:7" ht="12.75">
      <c r="A24" s="16" t="s">
        <v>797</v>
      </c>
      <c r="E24" s="12"/>
      <c r="F24" s="12"/>
      <c r="G24" s="12"/>
    </row>
    <row r="26" spans="1:4" ht="15.75">
      <c r="A26" s="1310"/>
      <c r="B26" s="1310"/>
      <c r="C26" s="1310"/>
      <c r="D26" s="1310"/>
    </row>
    <row r="27" spans="1:4" ht="12.75">
      <c r="A27" s="12"/>
      <c r="B27" s="407"/>
      <c r="C27" s="12"/>
      <c r="D27" s="12"/>
    </row>
  </sheetData>
  <sheetProtection formatRows="0" insertRows="0" deleteRows="0"/>
  <mergeCells count="3">
    <mergeCell ref="A10:D10"/>
    <mergeCell ref="A26:D26"/>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131"/>
  <sheetViews>
    <sheetView tabSelected="1" zoomScale="85" zoomScaleNormal="85" zoomScalePageLayoutView="0" workbookViewId="0" topLeftCell="A103">
      <selection activeCell="A120" sqref="A120"/>
    </sheetView>
  </sheetViews>
  <sheetFormatPr defaultColWidth="9.140625" defaultRowHeight="15"/>
  <cols>
    <col min="1" max="1" width="46.57421875" style="121" customWidth="1"/>
    <col min="2" max="2" width="5.57421875" style="124" customWidth="1"/>
    <col min="3" max="3" width="14.140625" style="121" customWidth="1"/>
    <col min="4" max="4" width="13.421875" style="121" customWidth="1"/>
    <col min="5" max="5" width="12.8515625" style="121" customWidth="1"/>
    <col min="6" max="6" width="13.57421875" style="121" customWidth="1"/>
    <col min="7" max="16384" width="9.140625" style="121" customWidth="1"/>
  </cols>
  <sheetData>
    <row r="1" ht="15.75">
      <c r="A1" s="47" t="s">
        <v>686</v>
      </c>
    </row>
    <row r="2" spans="1:6" ht="15.75" thickBot="1">
      <c r="A2" s="738"/>
      <c r="B2" s="738"/>
      <c r="C2" s="738"/>
      <c r="D2" s="738"/>
      <c r="E2" s="738"/>
      <c r="F2" s="1193" t="s">
        <v>279</v>
      </c>
    </row>
    <row r="3" spans="1:6" ht="15.75" thickBot="1">
      <c r="A3" s="1194" t="s">
        <v>910</v>
      </c>
      <c r="B3" s="1195" t="s">
        <v>259</v>
      </c>
      <c r="C3" s="1196" t="s">
        <v>911</v>
      </c>
      <c r="D3" s="1196" t="s">
        <v>912</v>
      </c>
      <c r="E3" s="1196" t="s">
        <v>913</v>
      </c>
      <c r="F3" s="1196" t="s">
        <v>914</v>
      </c>
    </row>
    <row r="4" spans="1:6" ht="15.75" thickBot="1">
      <c r="A4" s="1197" t="s">
        <v>1292</v>
      </c>
      <c r="B4" s="1198" t="s">
        <v>915</v>
      </c>
      <c r="C4" s="1198"/>
      <c r="D4" s="1198">
        <v>4213</v>
      </c>
      <c r="E4" s="1198">
        <f>SUM(D4-C4)</f>
        <v>4213</v>
      </c>
      <c r="F4" s="1198">
        <v>4213</v>
      </c>
    </row>
    <row r="5" spans="1:6" ht="15">
      <c r="A5" s="1199" t="s">
        <v>1293</v>
      </c>
      <c r="B5" s="1200" t="s">
        <v>916</v>
      </c>
      <c r="C5" s="1200"/>
      <c r="D5" s="1200"/>
      <c r="E5" s="1200">
        <f aca="true" t="shared" si="0" ref="E5:E68">SUM(D5-C5)</f>
        <v>0</v>
      </c>
      <c r="F5" s="1200">
        <v>5607</v>
      </c>
    </row>
    <row r="6" spans="1:6" ht="15">
      <c r="A6" s="1201" t="s">
        <v>917</v>
      </c>
      <c r="B6" s="1202" t="s">
        <v>918</v>
      </c>
      <c r="C6" s="1202"/>
      <c r="D6" s="1202"/>
      <c r="E6" s="1202">
        <f t="shared" si="0"/>
        <v>0</v>
      </c>
      <c r="F6" s="1202"/>
    </row>
    <row r="7" spans="1:8" ht="15">
      <c r="A7" s="1201" t="s">
        <v>919</v>
      </c>
      <c r="B7" s="1202" t="s">
        <v>920</v>
      </c>
      <c r="C7" s="1203">
        <f>SUM(C8:C11)</f>
        <v>4755</v>
      </c>
      <c r="D7" s="1203">
        <f>SUM(D8:D11)</f>
        <v>7466</v>
      </c>
      <c r="E7" s="1203">
        <f t="shared" si="0"/>
        <v>2711</v>
      </c>
      <c r="F7" s="1203">
        <f>SUM(F8:F11)</f>
        <v>2711</v>
      </c>
      <c r="H7" s="1190"/>
    </row>
    <row r="8" spans="1:8" ht="15">
      <c r="A8" s="1201" t="s">
        <v>921</v>
      </c>
      <c r="B8" s="1202" t="s">
        <v>922</v>
      </c>
      <c r="C8" s="1202"/>
      <c r="D8" s="1202"/>
      <c r="E8" s="1202">
        <f t="shared" si="0"/>
        <v>0</v>
      </c>
      <c r="F8" s="1202"/>
      <c r="H8" s="1190"/>
    </row>
    <row r="9" spans="1:8" ht="15">
      <c r="A9" s="1201" t="s">
        <v>923</v>
      </c>
      <c r="B9" s="1202" t="s">
        <v>924</v>
      </c>
      <c r="C9" s="1202">
        <v>3987</v>
      </c>
      <c r="D9" s="1202">
        <v>6759</v>
      </c>
      <c r="E9" s="1202">
        <f t="shared" si="0"/>
        <v>2772</v>
      </c>
      <c r="F9" s="1202">
        <v>2772</v>
      </c>
      <c r="H9" s="1190"/>
    </row>
    <row r="10" spans="1:8" ht="15">
      <c r="A10" s="1201" t="s">
        <v>925</v>
      </c>
      <c r="B10" s="1202" t="s">
        <v>926</v>
      </c>
      <c r="C10" s="1202"/>
      <c r="D10" s="1202"/>
      <c r="E10" s="1202">
        <f t="shared" si="0"/>
        <v>0</v>
      </c>
      <c r="F10" s="1202"/>
      <c r="H10" s="1190"/>
    </row>
    <row r="11" spans="1:8" ht="15">
      <c r="A11" s="1201" t="s">
        <v>927</v>
      </c>
      <c r="B11" s="1202" t="s">
        <v>928</v>
      </c>
      <c r="C11" s="1202">
        <v>768</v>
      </c>
      <c r="D11" s="1202">
        <v>707</v>
      </c>
      <c r="E11" s="1202">
        <f t="shared" si="0"/>
        <v>-61</v>
      </c>
      <c r="F11" s="1202">
        <v>-61</v>
      </c>
      <c r="H11" s="1190"/>
    </row>
    <row r="12" spans="1:8" ht="15">
      <c r="A12" s="1201" t="s">
        <v>929</v>
      </c>
      <c r="B12" s="1202" t="s">
        <v>930</v>
      </c>
      <c r="C12" s="1203">
        <f>SUM(C13:C16)</f>
        <v>1389</v>
      </c>
      <c r="D12" s="1203">
        <f>SUM(D13:D16)</f>
        <v>1740</v>
      </c>
      <c r="E12" s="1203">
        <f t="shared" si="0"/>
        <v>351</v>
      </c>
      <c r="F12" s="1203">
        <f>SUM(F13:F16)</f>
        <v>-351</v>
      </c>
      <c r="H12" s="1190"/>
    </row>
    <row r="13" spans="1:8" ht="15">
      <c r="A13" s="1201" t="s">
        <v>931</v>
      </c>
      <c r="B13" s="1202" t="s">
        <v>932</v>
      </c>
      <c r="C13" s="1202">
        <v>1363</v>
      </c>
      <c r="D13" s="1202">
        <v>1447</v>
      </c>
      <c r="E13" s="1202">
        <f t="shared" si="0"/>
        <v>84</v>
      </c>
      <c r="F13" s="1202">
        <v>-84</v>
      </c>
      <c r="H13" s="1190"/>
    </row>
    <row r="14" spans="1:8" ht="15">
      <c r="A14" s="1201" t="s">
        <v>933</v>
      </c>
      <c r="B14" s="1202" t="s">
        <v>934</v>
      </c>
      <c r="C14" s="1202"/>
      <c r="D14" s="1202"/>
      <c r="E14" s="1202">
        <f t="shared" si="0"/>
        <v>0</v>
      </c>
      <c r="F14" s="1202"/>
      <c r="H14" s="1190"/>
    </row>
    <row r="15" spans="1:8" ht="15">
      <c r="A15" s="1201" t="s">
        <v>935</v>
      </c>
      <c r="B15" s="1202" t="s">
        <v>5</v>
      </c>
      <c r="C15" s="1202"/>
      <c r="D15" s="1202"/>
      <c r="E15" s="1202">
        <f t="shared" si="0"/>
        <v>0</v>
      </c>
      <c r="F15" s="1202"/>
      <c r="H15" s="1190"/>
    </row>
    <row r="16" spans="1:8" ht="15">
      <c r="A16" s="1201" t="s">
        <v>936</v>
      </c>
      <c r="B16" s="1202" t="s">
        <v>7</v>
      </c>
      <c r="C16" s="1202">
        <v>26</v>
      </c>
      <c r="D16" s="1202">
        <v>293</v>
      </c>
      <c r="E16" s="1202">
        <f t="shared" si="0"/>
        <v>267</v>
      </c>
      <c r="F16" s="1202">
        <v>-267</v>
      </c>
      <c r="H16" s="1190"/>
    </row>
    <row r="17" spans="1:8" ht="15">
      <c r="A17" s="1201" t="s">
        <v>937</v>
      </c>
      <c r="B17" s="1202" t="s">
        <v>9</v>
      </c>
      <c r="C17" s="1203">
        <f>SUM(C18:C29)</f>
        <v>2873</v>
      </c>
      <c r="D17" s="1203">
        <f>SUM(D18:D29)</f>
        <v>3324</v>
      </c>
      <c r="E17" s="1203">
        <f t="shared" si="0"/>
        <v>451</v>
      </c>
      <c r="F17" s="1203">
        <f>SUM(F18:F33)</f>
        <v>-451</v>
      </c>
      <c r="G17" s="1190"/>
      <c r="H17" s="1190"/>
    </row>
    <row r="18" spans="1:8" ht="15">
      <c r="A18" s="1201" t="s">
        <v>938</v>
      </c>
      <c r="B18" s="1202" t="s">
        <v>939</v>
      </c>
      <c r="C18" s="1202">
        <v>1871</v>
      </c>
      <c r="D18" s="1202">
        <v>2458</v>
      </c>
      <c r="E18" s="1202">
        <f t="shared" si="0"/>
        <v>587</v>
      </c>
      <c r="F18" s="1202">
        <v>-587</v>
      </c>
      <c r="H18" s="1190"/>
    </row>
    <row r="19" spans="1:8" ht="15">
      <c r="A19" s="1201" t="s">
        <v>940</v>
      </c>
      <c r="B19" s="1202" t="s">
        <v>941</v>
      </c>
      <c r="C19" s="1202"/>
      <c r="D19" s="1202"/>
      <c r="E19" s="1202">
        <f t="shared" si="0"/>
        <v>0</v>
      </c>
      <c r="F19" s="1202"/>
      <c r="H19" s="1190"/>
    </row>
    <row r="20" spans="1:8" ht="15">
      <c r="A20" s="1201" t="s">
        <v>942</v>
      </c>
      <c r="B20" s="1202" t="s">
        <v>943</v>
      </c>
      <c r="C20" s="1202"/>
      <c r="D20" s="1202"/>
      <c r="E20" s="1202">
        <f t="shared" si="0"/>
        <v>0</v>
      </c>
      <c r="F20" s="1202"/>
      <c r="H20" s="1190"/>
    </row>
    <row r="21" spans="1:8" ht="15">
      <c r="A21" s="1201" t="s">
        <v>1294</v>
      </c>
      <c r="B21" s="1202" t="s">
        <v>11</v>
      </c>
      <c r="C21" s="1202">
        <v>810</v>
      </c>
      <c r="D21" s="1202"/>
      <c r="E21" s="1202">
        <f t="shared" si="0"/>
        <v>-810</v>
      </c>
      <c r="F21" s="1202">
        <v>810</v>
      </c>
      <c r="H21" s="1190"/>
    </row>
    <row r="22" spans="1:8" ht="15">
      <c r="A22" s="1201" t="s">
        <v>944</v>
      </c>
      <c r="B22" s="1202" t="s">
        <v>13</v>
      </c>
      <c r="C22" s="1202"/>
      <c r="D22" s="1202"/>
      <c r="E22" s="1202">
        <f t="shared" si="0"/>
        <v>0</v>
      </c>
      <c r="F22" s="1202"/>
      <c r="H22" s="1190"/>
    </row>
    <row r="23" spans="1:8" ht="15">
      <c r="A23" s="1201" t="s">
        <v>945</v>
      </c>
      <c r="B23" s="1202" t="s">
        <v>946</v>
      </c>
      <c r="C23" s="1202"/>
      <c r="D23" s="1202">
        <v>45</v>
      </c>
      <c r="E23" s="1202">
        <f t="shared" si="0"/>
        <v>45</v>
      </c>
      <c r="F23" s="1202">
        <v>-45</v>
      </c>
      <c r="H23" s="1190"/>
    </row>
    <row r="24" spans="1:8" ht="15">
      <c r="A24" s="1201" t="s">
        <v>947</v>
      </c>
      <c r="B24" s="1202" t="s">
        <v>26</v>
      </c>
      <c r="C24" s="1202"/>
      <c r="D24" s="1202">
        <v>6</v>
      </c>
      <c r="E24" s="1202">
        <f t="shared" si="0"/>
        <v>6</v>
      </c>
      <c r="F24" s="1202">
        <v>-6</v>
      </c>
      <c r="H24" s="1190"/>
    </row>
    <row r="25" spans="1:8" ht="15">
      <c r="A25" s="1201" t="s">
        <v>989</v>
      </c>
      <c r="B25" s="1202" t="s">
        <v>28</v>
      </c>
      <c r="C25" s="1202"/>
      <c r="D25" s="1202">
        <v>582</v>
      </c>
      <c r="E25" s="1202">
        <f t="shared" si="0"/>
        <v>582</v>
      </c>
      <c r="F25" s="1202">
        <v>-582</v>
      </c>
      <c r="H25" s="1190"/>
    </row>
    <row r="26" spans="1:8" ht="15">
      <c r="A26" s="1201" t="s">
        <v>1300</v>
      </c>
      <c r="B26" s="1202" t="s">
        <v>948</v>
      </c>
      <c r="C26" s="1202"/>
      <c r="D26" s="1202"/>
      <c r="E26" s="1202">
        <f t="shared" si="0"/>
        <v>0</v>
      </c>
      <c r="F26" s="1202"/>
      <c r="H26" s="1190"/>
    </row>
    <row r="27" spans="1:8" ht="15">
      <c r="A27" s="1201" t="s">
        <v>949</v>
      </c>
      <c r="B27" s="1202" t="s">
        <v>950</v>
      </c>
      <c r="C27" s="1202">
        <v>31</v>
      </c>
      <c r="D27" s="1202">
        <v>17</v>
      </c>
      <c r="E27" s="1202">
        <f t="shared" si="0"/>
        <v>-14</v>
      </c>
      <c r="F27" s="1202">
        <v>14</v>
      </c>
      <c r="H27" s="1190"/>
    </row>
    <row r="28" spans="1:8" ht="15">
      <c r="A28" s="1201" t="s">
        <v>951</v>
      </c>
      <c r="B28" s="1202" t="s">
        <v>30</v>
      </c>
      <c r="C28" s="1202">
        <v>161</v>
      </c>
      <c r="D28" s="1202">
        <v>216</v>
      </c>
      <c r="E28" s="1202">
        <f t="shared" si="0"/>
        <v>55</v>
      </c>
      <c r="F28" s="1202">
        <v>-55</v>
      </c>
      <c r="H28" s="1190"/>
    </row>
    <row r="29" spans="1:6" ht="15">
      <c r="A29" s="1201" t="s">
        <v>952</v>
      </c>
      <c r="B29" s="1202" t="s">
        <v>32</v>
      </c>
      <c r="C29" s="1202"/>
      <c r="D29" s="1202"/>
      <c r="E29" s="1202">
        <f t="shared" si="0"/>
        <v>0</v>
      </c>
      <c r="F29" s="1202"/>
    </row>
    <row r="30" spans="1:6" ht="15">
      <c r="A30" s="1201" t="s">
        <v>953</v>
      </c>
      <c r="B30" s="1202" t="s">
        <v>954</v>
      </c>
      <c r="C30" s="1202"/>
      <c r="D30" s="1202"/>
      <c r="E30" s="1202">
        <f t="shared" si="0"/>
        <v>0</v>
      </c>
      <c r="F30" s="1202"/>
    </row>
    <row r="31" spans="1:6" ht="15">
      <c r="A31" s="1201" t="s">
        <v>955</v>
      </c>
      <c r="B31" s="1202" t="s">
        <v>34</v>
      </c>
      <c r="C31" s="1202"/>
      <c r="D31" s="1202"/>
      <c r="E31" s="1202">
        <f t="shared" si="0"/>
        <v>0</v>
      </c>
      <c r="F31" s="1202"/>
    </row>
    <row r="32" spans="1:6" ht="15">
      <c r="A32" s="1201" t="s">
        <v>956</v>
      </c>
      <c r="B32" s="1202" t="s">
        <v>36</v>
      </c>
      <c r="C32" s="1202"/>
      <c r="D32" s="1202"/>
      <c r="E32" s="1202">
        <f t="shared" si="0"/>
        <v>0</v>
      </c>
      <c r="F32" s="1202"/>
    </row>
    <row r="33" spans="1:6" ht="15">
      <c r="A33" s="1201" t="s">
        <v>957</v>
      </c>
      <c r="B33" s="1202" t="s">
        <v>958</v>
      </c>
      <c r="C33" s="1202"/>
      <c r="D33" s="1202"/>
      <c r="E33" s="1202">
        <f t="shared" si="0"/>
        <v>0</v>
      </c>
      <c r="F33" s="1202"/>
    </row>
    <row r="34" spans="1:6" ht="15">
      <c r="A34" s="1201" t="s">
        <v>959</v>
      </c>
      <c r="B34" s="1202" t="s">
        <v>22</v>
      </c>
      <c r="C34" s="1203">
        <f>SUM(C35:C40)</f>
        <v>6986</v>
      </c>
      <c r="D34" s="1203">
        <f>SUM(D35:D40)</f>
        <v>7138</v>
      </c>
      <c r="E34" s="1203">
        <f t="shared" si="0"/>
        <v>152</v>
      </c>
      <c r="F34" s="1203">
        <f>SUM(F35:F40)</f>
        <v>-152</v>
      </c>
    </row>
    <row r="35" spans="1:6" ht="15">
      <c r="A35" s="1201" t="s">
        <v>960</v>
      </c>
      <c r="B35" s="1202" t="s">
        <v>24</v>
      </c>
      <c r="C35" s="1202"/>
      <c r="D35" s="1202"/>
      <c r="E35" s="1202">
        <f t="shared" si="0"/>
        <v>0</v>
      </c>
      <c r="F35" s="1202"/>
    </row>
    <row r="36" spans="1:6" ht="15">
      <c r="A36" s="1201" t="s">
        <v>961</v>
      </c>
      <c r="B36" s="1202" t="s">
        <v>962</v>
      </c>
      <c r="C36" s="1202">
        <v>2553</v>
      </c>
      <c r="D36" s="1202">
        <v>1997</v>
      </c>
      <c r="E36" s="1202">
        <f t="shared" si="0"/>
        <v>-556</v>
      </c>
      <c r="F36" s="1202">
        <v>556</v>
      </c>
    </row>
    <row r="37" spans="1:6" ht="15">
      <c r="A37" s="1201" t="s">
        <v>963</v>
      </c>
      <c r="B37" s="1202" t="s">
        <v>964</v>
      </c>
      <c r="C37" s="1202">
        <v>4433</v>
      </c>
      <c r="D37" s="1202">
        <v>5141</v>
      </c>
      <c r="E37" s="1202">
        <f t="shared" si="0"/>
        <v>708</v>
      </c>
      <c r="F37" s="1202">
        <v>-708</v>
      </c>
    </row>
    <row r="38" spans="1:6" ht="15">
      <c r="A38" s="1201" t="s">
        <v>965</v>
      </c>
      <c r="B38" s="1202" t="s">
        <v>966</v>
      </c>
      <c r="C38" s="1202"/>
      <c r="D38" s="1202"/>
      <c r="E38" s="1202">
        <f t="shared" si="0"/>
        <v>0</v>
      </c>
      <c r="F38" s="1202"/>
    </row>
    <row r="39" spans="1:6" ht="15">
      <c r="A39" s="1201" t="s">
        <v>967</v>
      </c>
      <c r="B39" s="1202" t="s">
        <v>968</v>
      </c>
      <c r="C39" s="1202"/>
      <c r="D39" s="1202"/>
      <c r="E39" s="1202">
        <f t="shared" si="0"/>
        <v>0</v>
      </c>
      <c r="F39" s="1202"/>
    </row>
    <row r="40" spans="1:6" ht="15">
      <c r="A40" s="1201" t="s">
        <v>969</v>
      </c>
      <c r="B40" s="1202" t="s">
        <v>970</v>
      </c>
      <c r="C40" s="1202"/>
      <c r="D40" s="1202"/>
      <c r="E40" s="1202">
        <f t="shared" si="0"/>
        <v>0</v>
      </c>
      <c r="F40" s="1202"/>
    </row>
    <row r="41" spans="1:6" ht="15">
      <c r="A41" s="1201" t="s">
        <v>971</v>
      </c>
      <c r="B41" s="1202" t="s">
        <v>972</v>
      </c>
      <c r="C41" s="1203">
        <f>SUM(C42:C56)</f>
        <v>12902</v>
      </c>
      <c r="D41" s="1203">
        <f>SUM(D42:D56)</f>
        <v>12870</v>
      </c>
      <c r="E41" s="1203">
        <f t="shared" si="0"/>
        <v>-32</v>
      </c>
      <c r="F41" s="1203">
        <f>SUM(F42:F56)</f>
        <v>-32</v>
      </c>
    </row>
    <row r="42" spans="1:8" ht="15">
      <c r="A42" s="1201" t="s">
        <v>973</v>
      </c>
      <c r="B42" s="1202" t="s">
        <v>974</v>
      </c>
      <c r="C42" s="1202">
        <v>3784</v>
      </c>
      <c r="D42" s="1202">
        <f>3259-582</f>
        <v>2677</v>
      </c>
      <c r="E42" s="1202">
        <f t="shared" si="0"/>
        <v>-1107</v>
      </c>
      <c r="F42" s="1202">
        <v>-1107</v>
      </c>
      <c r="H42" s="1190"/>
    </row>
    <row r="43" spans="1:6" ht="15">
      <c r="A43" s="1201" t="s">
        <v>975</v>
      </c>
      <c r="B43" s="1202" t="s">
        <v>976</v>
      </c>
      <c r="C43" s="1202"/>
      <c r="D43" s="1202"/>
      <c r="E43" s="1202">
        <f t="shared" si="0"/>
        <v>0</v>
      </c>
      <c r="F43" s="1202"/>
    </row>
    <row r="44" spans="1:6" ht="15">
      <c r="A44" s="1201" t="s">
        <v>977</v>
      </c>
      <c r="B44" s="1202" t="s">
        <v>15</v>
      </c>
      <c r="C44" s="1202">
        <v>27</v>
      </c>
      <c r="D44" s="1202">
        <v>40</v>
      </c>
      <c r="E44" s="1202">
        <f t="shared" si="0"/>
        <v>13</v>
      </c>
      <c r="F44" s="1202">
        <v>13</v>
      </c>
    </row>
    <row r="45" spans="1:6" ht="15">
      <c r="A45" s="1201" t="s">
        <v>978</v>
      </c>
      <c r="B45" s="1202" t="s">
        <v>38</v>
      </c>
      <c r="C45" s="1202"/>
      <c r="D45" s="1202"/>
      <c r="E45" s="1202">
        <f t="shared" si="0"/>
        <v>0</v>
      </c>
      <c r="F45" s="1202"/>
    </row>
    <row r="46" spans="1:6" ht="15">
      <c r="A46" s="1201" t="s">
        <v>979</v>
      </c>
      <c r="B46" s="1202" t="s">
        <v>980</v>
      </c>
      <c r="C46" s="1202">
        <v>4407</v>
      </c>
      <c r="D46" s="1202">
        <v>4936</v>
      </c>
      <c r="E46" s="1202">
        <f t="shared" si="0"/>
        <v>529</v>
      </c>
      <c r="F46" s="1202">
        <v>529</v>
      </c>
    </row>
    <row r="47" spans="1:6" ht="15">
      <c r="A47" s="1201" t="s">
        <v>981</v>
      </c>
      <c r="B47" s="1202" t="s">
        <v>982</v>
      </c>
      <c r="C47" s="1202">
        <v>31</v>
      </c>
      <c r="D47" s="1202">
        <v>47</v>
      </c>
      <c r="E47" s="1202">
        <f t="shared" si="0"/>
        <v>16</v>
      </c>
      <c r="F47" s="1202">
        <v>16</v>
      </c>
    </row>
    <row r="48" spans="1:6" ht="15">
      <c r="A48" s="1201" t="s">
        <v>1295</v>
      </c>
      <c r="B48" s="1202" t="s">
        <v>983</v>
      </c>
      <c r="C48" s="1202">
        <v>2447</v>
      </c>
      <c r="D48" s="1202">
        <v>2757</v>
      </c>
      <c r="E48" s="1202">
        <f t="shared" si="0"/>
        <v>310</v>
      </c>
      <c r="F48" s="1202">
        <v>310</v>
      </c>
    </row>
    <row r="49" spans="1:6" ht="15">
      <c r="A49" s="1201" t="s">
        <v>1294</v>
      </c>
      <c r="B49" s="1202" t="s">
        <v>984</v>
      </c>
      <c r="C49" s="1202"/>
      <c r="D49" s="1202">
        <v>61</v>
      </c>
      <c r="E49" s="1202">
        <f t="shared" si="0"/>
        <v>61</v>
      </c>
      <c r="F49" s="1202">
        <v>61</v>
      </c>
    </row>
    <row r="50" spans="1:6" ht="15">
      <c r="A50" s="1201" t="s">
        <v>985</v>
      </c>
      <c r="B50" s="1202" t="s">
        <v>986</v>
      </c>
      <c r="C50" s="1202">
        <v>928</v>
      </c>
      <c r="D50" s="1202">
        <v>1021</v>
      </c>
      <c r="E50" s="1202">
        <f t="shared" si="0"/>
        <v>93</v>
      </c>
      <c r="F50" s="1202">
        <v>93</v>
      </c>
    </row>
    <row r="51" spans="1:6" ht="15">
      <c r="A51" s="1201" t="s">
        <v>945</v>
      </c>
      <c r="B51" s="1202" t="s">
        <v>987</v>
      </c>
      <c r="C51" s="1202">
        <v>237</v>
      </c>
      <c r="D51" s="1202"/>
      <c r="E51" s="1202">
        <f t="shared" si="0"/>
        <v>-237</v>
      </c>
      <c r="F51" s="1202">
        <v>-237</v>
      </c>
    </row>
    <row r="52" spans="1:6" ht="15">
      <c r="A52" s="1201" t="s">
        <v>947</v>
      </c>
      <c r="B52" s="1202" t="s">
        <v>988</v>
      </c>
      <c r="C52" s="1202"/>
      <c r="D52" s="1202"/>
      <c r="E52" s="1202">
        <f t="shared" si="0"/>
        <v>0</v>
      </c>
      <c r="F52" s="1202"/>
    </row>
    <row r="53" spans="1:6" ht="15">
      <c r="A53" s="1201" t="s">
        <v>989</v>
      </c>
      <c r="B53" s="1202" t="s">
        <v>990</v>
      </c>
      <c r="C53" s="1202"/>
      <c r="D53" s="1202"/>
      <c r="E53" s="1202">
        <f t="shared" si="0"/>
        <v>0</v>
      </c>
      <c r="F53" s="1202"/>
    </row>
    <row r="54" spans="1:6" ht="15">
      <c r="A54" s="1201" t="s">
        <v>991</v>
      </c>
      <c r="B54" s="1202" t="s">
        <v>17</v>
      </c>
      <c r="C54" s="1202"/>
      <c r="D54" s="1202"/>
      <c r="E54" s="1202">
        <f t="shared" si="0"/>
        <v>0</v>
      </c>
      <c r="F54" s="1202"/>
    </row>
    <row r="55" spans="1:6" ht="15">
      <c r="A55" s="1201" t="s">
        <v>940</v>
      </c>
      <c r="B55" s="1202" t="s">
        <v>40</v>
      </c>
      <c r="C55" s="1202"/>
      <c r="D55" s="1202"/>
      <c r="E55" s="1202">
        <f t="shared" si="0"/>
        <v>0</v>
      </c>
      <c r="F55" s="1202"/>
    </row>
    <row r="56" spans="1:6" ht="15">
      <c r="A56" s="1201" t="s">
        <v>992</v>
      </c>
      <c r="B56" s="1202" t="s">
        <v>993</v>
      </c>
      <c r="C56" s="1202">
        <v>1041</v>
      </c>
      <c r="D56" s="1202">
        <v>1331</v>
      </c>
      <c r="E56" s="1202">
        <f t="shared" si="0"/>
        <v>290</v>
      </c>
      <c r="F56" s="1202">
        <v>290</v>
      </c>
    </row>
    <row r="57" spans="1:6" ht="15">
      <c r="A57" s="1201" t="s">
        <v>994</v>
      </c>
      <c r="B57" s="1202" t="s">
        <v>995</v>
      </c>
      <c r="C57" s="1202"/>
      <c r="D57" s="1202"/>
      <c r="E57" s="1202">
        <f t="shared" si="0"/>
        <v>0</v>
      </c>
      <c r="F57" s="1202"/>
    </row>
    <row r="58" spans="1:6" ht="15.75" thickBot="1">
      <c r="A58" s="1204" t="s">
        <v>996</v>
      </c>
      <c r="B58" s="1205" t="s">
        <v>997</v>
      </c>
      <c r="C58" s="1205"/>
      <c r="D58" s="1205"/>
      <c r="E58" s="1205">
        <f t="shared" si="0"/>
        <v>0</v>
      </c>
      <c r="F58" s="1205"/>
    </row>
    <row r="59" spans="1:6" ht="15.75" thickBot="1">
      <c r="A59" s="1197" t="s">
        <v>998</v>
      </c>
      <c r="B59" s="1198" t="s">
        <v>999</v>
      </c>
      <c r="C59" s="1198">
        <f>C4+C5+C6+C7+C12+C17+C30+C31+C32+C33+C34+C41+C57+C58</f>
        <v>28905</v>
      </c>
      <c r="D59" s="1198">
        <f>D4+D5+D6+D7+D12+D17+D30+D31+D32+D33+D34+D41+D57+D58</f>
        <v>36751</v>
      </c>
      <c r="E59" s="1198">
        <f>E4+E5+E6+E7+E12+E17+E30+E31+E32+E33+E34+E41+E57+E58</f>
        <v>7846</v>
      </c>
      <c r="F59" s="1198">
        <f>F5+F6+F7+F12+F17+F30+F31+F32+F33+F34+F41+F57+F58</f>
        <v>7332</v>
      </c>
    </row>
    <row r="60" spans="1:6" ht="15">
      <c r="A60" s="1311"/>
      <c r="B60" s="1312"/>
      <c r="C60" s="1312"/>
      <c r="D60" s="1312"/>
      <c r="E60" s="1312"/>
      <c r="F60" s="1313"/>
    </row>
    <row r="61" spans="1:6" ht="15">
      <c r="A61" s="1199" t="s">
        <v>1000</v>
      </c>
      <c r="B61" s="1200" t="s">
        <v>1001</v>
      </c>
      <c r="C61" s="1206">
        <f>SUM(C62:C68)</f>
        <v>12761</v>
      </c>
      <c r="D61" s="1206">
        <f>SUM(D62:D68)</f>
        <v>14088</v>
      </c>
      <c r="E61" s="1206">
        <f t="shared" si="0"/>
        <v>1327</v>
      </c>
      <c r="F61" s="1206">
        <f>SUM(F62:F68)</f>
        <v>-1327</v>
      </c>
    </row>
    <row r="62" spans="1:6" ht="15">
      <c r="A62" s="1201" t="s">
        <v>1002</v>
      </c>
      <c r="B62" s="1202" t="s">
        <v>1003</v>
      </c>
      <c r="C62" s="1202"/>
      <c r="D62" s="1202"/>
      <c r="E62" s="1202">
        <f t="shared" si="0"/>
        <v>0</v>
      </c>
      <c r="F62" s="1202"/>
    </row>
    <row r="63" spans="1:6" ht="15">
      <c r="A63" s="1201" t="s">
        <v>1004</v>
      </c>
      <c r="B63" s="1202" t="s">
        <v>1005</v>
      </c>
      <c r="C63" s="1202">
        <v>11160</v>
      </c>
      <c r="D63" s="1202">
        <v>12604</v>
      </c>
      <c r="E63" s="1202">
        <f t="shared" si="0"/>
        <v>1444</v>
      </c>
      <c r="F63" s="1202">
        <v>-1444</v>
      </c>
    </row>
    <row r="64" spans="1:6" ht="15">
      <c r="A64" s="1201" t="s">
        <v>1006</v>
      </c>
      <c r="B64" s="1202" t="s">
        <v>1007</v>
      </c>
      <c r="C64" s="1202"/>
      <c r="D64" s="1202"/>
      <c r="E64" s="1202">
        <f t="shared" si="0"/>
        <v>0</v>
      </c>
      <c r="F64" s="1202"/>
    </row>
    <row r="65" spans="1:6" ht="15">
      <c r="A65" s="1201" t="s">
        <v>1301</v>
      </c>
      <c r="B65" s="1202" t="s">
        <v>44</v>
      </c>
      <c r="C65" s="1202">
        <v>319</v>
      </c>
      <c r="D65" s="1202"/>
      <c r="E65" s="1202">
        <f t="shared" si="0"/>
        <v>-319</v>
      </c>
      <c r="F65" s="1202">
        <v>319</v>
      </c>
    </row>
    <row r="66" spans="1:6" ht="15">
      <c r="A66" s="1201" t="s">
        <v>1302</v>
      </c>
      <c r="B66" s="1202" t="s">
        <v>46</v>
      </c>
      <c r="C66" s="1202">
        <v>1084</v>
      </c>
      <c r="D66" s="1202">
        <v>1084</v>
      </c>
      <c r="E66" s="1202">
        <f t="shared" si="0"/>
        <v>0</v>
      </c>
      <c r="F66" s="1202">
        <v>0</v>
      </c>
    </row>
    <row r="67" spans="1:6" ht="15">
      <c r="A67" s="1201" t="s">
        <v>1008</v>
      </c>
      <c r="B67" s="1202" t="s">
        <v>48</v>
      </c>
      <c r="C67" s="1202">
        <v>198</v>
      </c>
      <c r="D67" s="1202">
        <v>400</v>
      </c>
      <c r="E67" s="1202">
        <f t="shared" si="0"/>
        <v>202</v>
      </c>
      <c r="F67" s="1202">
        <v>-202</v>
      </c>
    </row>
    <row r="68" spans="1:6" ht="15">
      <c r="A68" s="1201" t="s">
        <v>1009</v>
      </c>
      <c r="B68" s="1202" t="s">
        <v>1010</v>
      </c>
      <c r="C68" s="1202"/>
      <c r="D68" s="1202"/>
      <c r="E68" s="1202">
        <f t="shared" si="0"/>
        <v>0</v>
      </c>
      <c r="F68" s="1202"/>
    </row>
    <row r="69" spans="1:9" ht="15">
      <c r="A69" s="1201" t="s">
        <v>1011</v>
      </c>
      <c r="B69" s="1202" t="s">
        <v>1012</v>
      </c>
      <c r="C69" s="1203">
        <f>SUM(C70:C74)</f>
        <v>-9718</v>
      </c>
      <c r="D69" s="1203">
        <f>SUM(D70:D74)</f>
        <v>-11024</v>
      </c>
      <c r="E69" s="1203">
        <f>SUM(E70:E74)</f>
        <v>-1306</v>
      </c>
      <c r="F69" s="1203">
        <f>SUM(F70:F74)</f>
        <v>1306</v>
      </c>
      <c r="H69" s="1190"/>
      <c r="I69" s="1190"/>
    </row>
    <row r="70" spans="1:6" ht="15">
      <c r="A70" s="1201" t="s">
        <v>1013</v>
      </c>
      <c r="B70" s="1202" t="s">
        <v>50</v>
      </c>
      <c r="C70" s="1202"/>
      <c r="D70" s="1202"/>
      <c r="E70" s="1202">
        <f aca="true" t="shared" si="1" ref="E70:E118">SUM(D70-C70)</f>
        <v>0</v>
      </c>
      <c r="F70" s="1202"/>
    </row>
    <row r="71" spans="1:6" ht="15">
      <c r="A71" s="1201" t="s">
        <v>1014</v>
      </c>
      <c r="B71" s="1202" t="s">
        <v>52</v>
      </c>
      <c r="C71" s="1202">
        <v>-8931</v>
      </c>
      <c r="D71" s="1202">
        <v>-10306</v>
      </c>
      <c r="E71" s="1202">
        <f t="shared" si="1"/>
        <v>-1375</v>
      </c>
      <c r="F71" s="1202">
        <v>1375</v>
      </c>
    </row>
    <row r="72" spans="1:6" ht="15">
      <c r="A72" s="1201" t="s">
        <v>1015</v>
      </c>
      <c r="B72" s="1202" t="s">
        <v>1016</v>
      </c>
      <c r="C72" s="1202"/>
      <c r="D72" s="1202"/>
      <c r="E72" s="1202">
        <f t="shared" si="1"/>
        <v>0</v>
      </c>
      <c r="F72" s="1202"/>
    </row>
    <row r="73" spans="1:6" ht="15">
      <c r="A73" s="1201" t="s">
        <v>1017</v>
      </c>
      <c r="B73" s="1202" t="s">
        <v>54</v>
      </c>
      <c r="C73" s="1202">
        <v>-319</v>
      </c>
      <c r="D73" s="1202"/>
      <c r="E73" s="1202">
        <f t="shared" si="1"/>
        <v>319</v>
      </c>
      <c r="F73" s="1202">
        <v>-319</v>
      </c>
    </row>
    <row r="74" spans="1:6" ht="15">
      <c r="A74" s="1201" t="s">
        <v>1018</v>
      </c>
      <c r="B74" s="1202" t="s">
        <v>1019</v>
      </c>
      <c r="C74" s="1202">
        <v>-468</v>
      </c>
      <c r="D74" s="1202">
        <v>-718</v>
      </c>
      <c r="E74" s="1202">
        <f t="shared" si="1"/>
        <v>-250</v>
      </c>
      <c r="F74" s="1202">
        <v>250</v>
      </c>
    </row>
    <row r="75" spans="1:6" ht="15">
      <c r="A75" s="1201" t="s">
        <v>1020</v>
      </c>
      <c r="B75" s="1202" t="s">
        <v>1021</v>
      </c>
      <c r="C75" s="1203">
        <f>SUM(C76:C85)</f>
        <v>370822</v>
      </c>
      <c r="D75" s="1203">
        <f>SUM(D76:D85)</f>
        <v>399111</v>
      </c>
      <c r="E75" s="1203">
        <f t="shared" si="1"/>
        <v>28289</v>
      </c>
      <c r="F75" s="1203">
        <f>SUM(F76:F85)</f>
        <v>-28289</v>
      </c>
    </row>
    <row r="76" spans="1:6" ht="15">
      <c r="A76" s="1201" t="s">
        <v>1022</v>
      </c>
      <c r="B76" s="1202" t="s">
        <v>59</v>
      </c>
      <c r="C76" s="1202">
        <v>137918</v>
      </c>
      <c r="D76" s="1202">
        <v>137918</v>
      </c>
      <c r="E76" s="1202">
        <f t="shared" si="1"/>
        <v>0</v>
      </c>
      <c r="F76" s="1202">
        <v>0</v>
      </c>
    </row>
    <row r="77" spans="1:6" ht="15">
      <c r="A77" s="1201" t="s">
        <v>1023</v>
      </c>
      <c r="B77" s="1202" t="s">
        <v>61</v>
      </c>
      <c r="C77" s="1202">
        <v>226</v>
      </c>
      <c r="D77" s="1202">
        <v>226</v>
      </c>
      <c r="E77" s="1202">
        <f t="shared" si="1"/>
        <v>0</v>
      </c>
      <c r="F77" s="1202">
        <v>0</v>
      </c>
    </row>
    <row r="78" spans="1:6" ht="15">
      <c r="A78" s="1201" t="s">
        <v>1024</v>
      </c>
      <c r="B78" s="1202" t="s">
        <v>63</v>
      </c>
      <c r="C78" s="1202">
        <v>137496</v>
      </c>
      <c r="D78" s="1202">
        <v>138691</v>
      </c>
      <c r="E78" s="1202">
        <f t="shared" si="1"/>
        <v>1195</v>
      </c>
      <c r="F78" s="1202">
        <v>-1195</v>
      </c>
    </row>
    <row r="79" spans="1:6" ht="15">
      <c r="A79" s="1201" t="s">
        <v>1025</v>
      </c>
      <c r="B79" s="1202" t="s">
        <v>1026</v>
      </c>
      <c r="C79" s="1202">
        <v>45592</v>
      </c>
      <c r="D79" s="1202">
        <v>50938</v>
      </c>
      <c r="E79" s="1202">
        <f t="shared" si="1"/>
        <v>5346</v>
      </c>
      <c r="F79" s="1202">
        <v>-5346</v>
      </c>
    </row>
    <row r="80" spans="1:6" ht="15">
      <c r="A80" s="1201" t="s">
        <v>1027</v>
      </c>
      <c r="B80" s="1202" t="s">
        <v>1028</v>
      </c>
      <c r="C80" s="1202"/>
      <c r="D80" s="1202"/>
      <c r="E80" s="1202">
        <f t="shared" si="1"/>
        <v>0</v>
      </c>
      <c r="F80" s="1202"/>
    </row>
    <row r="81" spans="1:6" ht="15">
      <c r="A81" s="1201" t="s">
        <v>1029</v>
      </c>
      <c r="B81" s="1202" t="s">
        <v>1030</v>
      </c>
      <c r="C81" s="1202"/>
      <c r="D81" s="1202"/>
      <c r="E81" s="1202">
        <f t="shared" si="1"/>
        <v>0</v>
      </c>
      <c r="F81" s="1202"/>
    </row>
    <row r="82" spans="1:6" ht="15">
      <c r="A82" s="1201" t="s">
        <v>1031</v>
      </c>
      <c r="B82" s="1202" t="s">
        <v>65</v>
      </c>
      <c r="C82" s="1202">
        <v>9896</v>
      </c>
      <c r="D82" s="1202">
        <v>9785</v>
      </c>
      <c r="E82" s="1202">
        <f t="shared" si="1"/>
        <v>-111</v>
      </c>
      <c r="F82" s="1202">
        <v>111</v>
      </c>
    </row>
    <row r="83" spans="1:6" ht="15">
      <c r="A83" s="1201" t="s">
        <v>1032</v>
      </c>
      <c r="B83" s="1202" t="s">
        <v>67</v>
      </c>
      <c r="C83" s="1202"/>
      <c r="D83" s="1202"/>
      <c r="E83" s="1202">
        <f t="shared" si="1"/>
        <v>0</v>
      </c>
      <c r="F83" s="1202"/>
    </row>
    <row r="84" spans="1:6" ht="15">
      <c r="A84" s="1201" t="s">
        <v>1033</v>
      </c>
      <c r="B84" s="1202" t="s">
        <v>1034</v>
      </c>
      <c r="C84" s="1202">
        <v>39694</v>
      </c>
      <c r="D84" s="1202">
        <v>61553</v>
      </c>
      <c r="E84" s="1202">
        <f t="shared" si="1"/>
        <v>21859</v>
      </c>
      <c r="F84" s="1202">
        <v>-21859</v>
      </c>
    </row>
    <row r="85" spans="1:6" ht="15">
      <c r="A85" s="1201" t="s">
        <v>1035</v>
      </c>
      <c r="B85" s="1202" t="s">
        <v>69</v>
      </c>
      <c r="C85" s="1202"/>
      <c r="D85" s="1202"/>
      <c r="E85" s="1202">
        <f t="shared" si="1"/>
        <v>0</v>
      </c>
      <c r="F85" s="1202"/>
    </row>
    <row r="86" spans="1:6" ht="15">
      <c r="A86" s="1201" t="s">
        <v>1011</v>
      </c>
      <c r="B86" s="1202" t="s">
        <v>71</v>
      </c>
      <c r="C86" s="1203">
        <f>SUM(C87:C92)</f>
        <v>-94126</v>
      </c>
      <c r="D86" s="1203">
        <f>SUM(D87:D92)</f>
        <v>-97854</v>
      </c>
      <c r="E86" s="1203">
        <f t="shared" si="1"/>
        <v>-3728</v>
      </c>
      <c r="F86" s="1203">
        <f>SUM(F87:F92)</f>
        <v>3728</v>
      </c>
    </row>
    <row r="87" spans="1:6" ht="15">
      <c r="A87" s="1201" t="s">
        <v>1036</v>
      </c>
      <c r="B87" s="1202" t="s">
        <v>1037</v>
      </c>
      <c r="C87" s="1202">
        <v>-45375</v>
      </c>
      <c r="D87" s="1202">
        <v>-46352</v>
      </c>
      <c r="E87" s="1202">
        <f t="shared" si="1"/>
        <v>-977</v>
      </c>
      <c r="F87" s="1202">
        <v>977</v>
      </c>
    </row>
    <row r="88" spans="1:6" ht="15">
      <c r="A88" s="1201" t="s">
        <v>1038</v>
      </c>
      <c r="B88" s="1202" t="s">
        <v>1039</v>
      </c>
      <c r="C88" s="1202">
        <v>-38855</v>
      </c>
      <c r="D88" s="1202">
        <v>-41717</v>
      </c>
      <c r="E88" s="1202">
        <f t="shared" si="1"/>
        <v>-2862</v>
      </c>
      <c r="F88" s="1202">
        <v>2862</v>
      </c>
    </row>
    <row r="89" spans="1:6" ht="15">
      <c r="A89" s="1201" t="s">
        <v>1040</v>
      </c>
      <c r="B89" s="1202" t="s">
        <v>73</v>
      </c>
      <c r="C89" s="1202"/>
      <c r="D89" s="1202"/>
      <c r="E89" s="1202">
        <f t="shared" si="1"/>
        <v>0</v>
      </c>
      <c r="F89" s="1202"/>
    </row>
    <row r="90" spans="1:6" ht="15">
      <c r="A90" s="1201" t="s">
        <v>1303</v>
      </c>
      <c r="B90" s="1202" t="s">
        <v>75</v>
      </c>
      <c r="C90" s="1202"/>
      <c r="D90" s="1202"/>
      <c r="E90" s="1202">
        <f t="shared" si="1"/>
        <v>0</v>
      </c>
      <c r="F90" s="1202"/>
    </row>
    <row r="91" spans="1:6" ht="15">
      <c r="A91" s="1201" t="s">
        <v>1041</v>
      </c>
      <c r="B91" s="1202" t="s">
        <v>1042</v>
      </c>
      <c r="C91" s="1202">
        <v>-9896</v>
      </c>
      <c r="D91" s="1202">
        <v>-9785</v>
      </c>
      <c r="E91" s="1202">
        <f t="shared" si="1"/>
        <v>111</v>
      </c>
      <c r="F91" s="1202">
        <v>-111</v>
      </c>
    </row>
    <row r="92" spans="1:6" ht="15">
      <c r="A92" s="1201" t="s">
        <v>1043</v>
      </c>
      <c r="B92" s="1202" t="s">
        <v>77</v>
      </c>
      <c r="C92" s="1202"/>
      <c r="D92" s="1202"/>
      <c r="E92" s="1202">
        <f t="shared" si="1"/>
        <v>0</v>
      </c>
      <c r="F92" s="1202"/>
    </row>
    <row r="93" spans="1:6" ht="15">
      <c r="A93" s="1201" t="s">
        <v>1044</v>
      </c>
      <c r="B93" s="1202" t="s">
        <v>79</v>
      </c>
      <c r="C93" s="1203"/>
      <c r="D93" s="1203"/>
      <c r="E93" s="1203">
        <f t="shared" si="1"/>
        <v>0</v>
      </c>
      <c r="F93" s="1203">
        <v>-5607</v>
      </c>
    </row>
    <row r="94" spans="1:6" ht="15">
      <c r="A94" s="1201" t="s">
        <v>1045</v>
      </c>
      <c r="B94" s="1202" t="s">
        <v>1046</v>
      </c>
      <c r="C94" s="1202"/>
      <c r="D94" s="1202"/>
      <c r="E94" s="1202">
        <f t="shared" si="1"/>
        <v>0</v>
      </c>
      <c r="F94" s="1202"/>
    </row>
    <row r="95" spans="1:6" ht="15">
      <c r="A95" s="1201" t="s">
        <v>1304</v>
      </c>
      <c r="B95" s="1202" t="s">
        <v>1047</v>
      </c>
      <c r="C95" s="1202"/>
      <c r="D95" s="1202"/>
      <c r="E95" s="1202">
        <f t="shared" si="1"/>
        <v>0</v>
      </c>
      <c r="F95" s="1202"/>
    </row>
    <row r="96" spans="1:6" ht="15">
      <c r="A96" s="1201" t="s">
        <v>1296</v>
      </c>
      <c r="B96" s="1202" t="s">
        <v>1048</v>
      </c>
      <c r="C96" s="1202"/>
      <c r="D96" s="1202"/>
      <c r="E96" s="1202">
        <f t="shared" si="1"/>
        <v>0</v>
      </c>
      <c r="F96" s="1202"/>
    </row>
    <row r="97" spans="1:6" ht="15">
      <c r="A97" s="1201" t="s">
        <v>1049</v>
      </c>
      <c r="B97" s="1202" t="s">
        <v>1050</v>
      </c>
      <c r="C97" s="1202"/>
      <c r="D97" s="1202"/>
      <c r="E97" s="1202">
        <f t="shared" si="1"/>
        <v>0</v>
      </c>
      <c r="F97" s="1202"/>
    </row>
    <row r="98" spans="1:6" ht="15">
      <c r="A98" s="1201" t="s">
        <v>1051</v>
      </c>
      <c r="B98" s="1202" t="s">
        <v>1052</v>
      </c>
      <c r="C98" s="1202"/>
      <c r="D98" s="1202"/>
      <c r="E98" s="1202">
        <f t="shared" si="1"/>
        <v>0</v>
      </c>
      <c r="F98" s="1202"/>
    </row>
    <row r="99" spans="1:6" ht="15.75" thickBot="1">
      <c r="A99" s="1207" t="s">
        <v>1053</v>
      </c>
      <c r="B99" s="1208" t="s">
        <v>1054</v>
      </c>
      <c r="C99" s="1208"/>
      <c r="D99" s="1208"/>
      <c r="E99" s="1208">
        <f t="shared" si="1"/>
        <v>0</v>
      </c>
      <c r="F99" s="1208"/>
    </row>
    <row r="100" spans="1:6" ht="15.75" thickBot="1">
      <c r="A100" s="1197" t="s">
        <v>1055</v>
      </c>
      <c r="B100" s="1209" t="s">
        <v>1056</v>
      </c>
      <c r="C100" s="1209">
        <f>C61+C69+C75+C86+C93+C94</f>
        <v>279739</v>
      </c>
      <c r="D100" s="1209">
        <f>D61+D69+D75+D86+D93+D94</f>
        <v>304321</v>
      </c>
      <c r="E100" s="1209">
        <f>E61+E69+E75+E86+E93+E94</f>
        <v>24582</v>
      </c>
      <c r="F100" s="1209">
        <f>F61+F69+F75+F86+F93+F94</f>
        <v>-30189</v>
      </c>
    </row>
    <row r="101" spans="1:6" ht="15">
      <c r="A101" s="1311"/>
      <c r="B101" s="1312"/>
      <c r="C101" s="1312"/>
      <c r="D101" s="1312"/>
      <c r="E101" s="1312"/>
      <c r="F101" s="1313"/>
    </row>
    <row r="102" spans="1:6" ht="15">
      <c r="A102" s="1199" t="s">
        <v>1057</v>
      </c>
      <c r="B102" s="1200" t="s">
        <v>1058</v>
      </c>
      <c r="C102" s="1200"/>
      <c r="D102" s="1200">
        <f>SUM(D103:D107)</f>
        <v>582</v>
      </c>
      <c r="E102" s="1200">
        <f t="shared" si="1"/>
        <v>582</v>
      </c>
      <c r="F102" s="1200">
        <f>SUM(F103:F107)</f>
        <v>582</v>
      </c>
    </row>
    <row r="103" spans="1:6" ht="15">
      <c r="A103" s="1201" t="s">
        <v>1059</v>
      </c>
      <c r="B103" s="1202" t="s">
        <v>1060</v>
      </c>
      <c r="C103" s="1202"/>
      <c r="D103" s="1202"/>
      <c r="E103" s="1202">
        <f t="shared" si="1"/>
        <v>0</v>
      </c>
      <c r="F103" s="1202"/>
    </row>
    <row r="104" spans="1:6" ht="15">
      <c r="A104" s="1201" t="s">
        <v>1061</v>
      </c>
      <c r="B104" s="1202" t="s">
        <v>1062</v>
      </c>
      <c r="C104" s="1202"/>
      <c r="D104" s="1202"/>
      <c r="E104" s="1202">
        <f t="shared" si="1"/>
        <v>0</v>
      </c>
      <c r="F104" s="1202"/>
    </row>
    <row r="105" spans="1:6" ht="15">
      <c r="A105" s="1201" t="s">
        <v>1063</v>
      </c>
      <c r="B105" s="1202">
        <v>100</v>
      </c>
      <c r="C105" s="1202"/>
      <c r="D105" s="1202"/>
      <c r="E105" s="1202">
        <f t="shared" si="1"/>
        <v>0</v>
      </c>
      <c r="F105" s="1202"/>
    </row>
    <row r="106" spans="1:6" ht="15">
      <c r="A106" s="1201" t="s">
        <v>1064</v>
      </c>
      <c r="B106" s="1202">
        <v>101</v>
      </c>
      <c r="C106" s="1202"/>
      <c r="D106" s="1202"/>
      <c r="E106" s="1202">
        <f t="shared" si="1"/>
        <v>0</v>
      </c>
      <c r="F106" s="1202"/>
    </row>
    <row r="107" spans="1:6" ht="15">
      <c r="A107" s="1201" t="s">
        <v>1065</v>
      </c>
      <c r="B107" s="1202">
        <v>102</v>
      </c>
      <c r="C107" s="1202"/>
      <c r="D107" s="1202">
        <v>582</v>
      </c>
      <c r="E107" s="1202">
        <f t="shared" si="1"/>
        <v>582</v>
      </c>
      <c r="F107" s="1202">
        <v>582</v>
      </c>
    </row>
    <row r="108" spans="1:6" ht="15">
      <c r="A108" s="1201" t="s">
        <v>1066</v>
      </c>
      <c r="B108" s="1202">
        <v>103</v>
      </c>
      <c r="C108" s="1202"/>
      <c r="D108" s="1202"/>
      <c r="E108" s="1202">
        <f t="shared" si="1"/>
        <v>0</v>
      </c>
      <c r="F108" s="1202"/>
    </row>
    <row r="109" spans="1:6" ht="15">
      <c r="A109" s="1201" t="s">
        <v>1067</v>
      </c>
      <c r="B109" s="1202">
        <v>104</v>
      </c>
      <c r="C109" s="1202">
        <v>286647</v>
      </c>
      <c r="D109" s="1202">
        <v>311229</v>
      </c>
      <c r="E109" s="1202">
        <f t="shared" si="1"/>
        <v>24582</v>
      </c>
      <c r="F109" s="1202">
        <v>24582</v>
      </c>
    </row>
    <row r="110" spans="1:6" ht="15">
      <c r="A110" s="1201" t="s">
        <v>1068</v>
      </c>
      <c r="B110" s="1202">
        <v>105</v>
      </c>
      <c r="C110" s="1202">
        <v>106059</v>
      </c>
      <c r="D110" s="1202">
        <v>100985</v>
      </c>
      <c r="E110" s="1202">
        <f t="shared" si="1"/>
        <v>-5074</v>
      </c>
      <c r="F110" s="1202">
        <v>-5074</v>
      </c>
    </row>
    <row r="111" spans="1:6" ht="15">
      <c r="A111" s="1201" t="s">
        <v>1069</v>
      </c>
      <c r="B111" s="1202">
        <v>106</v>
      </c>
      <c r="C111" s="1202"/>
      <c r="D111" s="1202"/>
      <c r="E111" s="1202">
        <f t="shared" si="1"/>
        <v>0</v>
      </c>
      <c r="F111" s="1202"/>
    </row>
    <row r="112" spans="1:6" ht="15">
      <c r="A112" s="1201" t="s">
        <v>1070</v>
      </c>
      <c r="B112" s="1202">
        <v>107</v>
      </c>
      <c r="C112" s="1202"/>
      <c r="D112" s="1202"/>
      <c r="E112" s="1202">
        <f t="shared" si="1"/>
        <v>0</v>
      </c>
      <c r="F112" s="1202"/>
    </row>
    <row r="113" spans="1:6" ht="15">
      <c r="A113" s="1201" t="s">
        <v>1071</v>
      </c>
      <c r="B113" s="1202">
        <v>108</v>
      </c>
      <c r="C113" s="1202">
        <v>2498</v>
      </c>
      <c r="D113" s="1202">
        <v>4213</v>
      </c>
      <c r="E113" s="1202">
        <f t="shared" si="1"/>
        <v>1715</v>
      </c>
      <c r="F113" s="1202">
        <v>1715</v>
      </c>
    </row>
    <row r="114" spans="1:6" ht="15.75" thickBot="1">
      <c r="A114" s="1207" t="s">
        <v>1072</v>
      </c>
      <c r="B114" s="1208">
        <v>109</v>
      </c>
      <c r="C114" s="1208"/>
      <c r="D114" s="1208">
        <v>-4213</v>
      </c>
      <c r="E114" s="1208">
        <f t="shared" si="1"/>
        <v>-4213</v>
      </c>
      <c r="F114" s="1208">
        <v>-4213</v>
      </c>
    </row>
    <row r="115" spans="1:6" ht="15.75" thickBot="1">
      <c r="A115" s="1197" t="s">
        <v>1073</v>
      </c>
      <c r="B115" s="1209">
        <v>110</v>
      </c>
      <c r="C115" s="1209">
        <f>C102+C108+C109+C110+C111+C112+C113+C114</f>
        <v>395204</v>
      </c>
      <c r="D115" s="1209">
        <f>D102+D108+D109+D110+D111+D112+D113+D114</f>
        <v>412796</v>
      </c>
      <c r="E115" s="1209">
        <f>E102+E108+E109+E110+E111+E112+E113+E114</f>
        <v>17592</v>
      </c>
      <c r="F115" s="1209">
        <f>F102+F108+F109+F110+F111+F112+F113+F114</f>
        <v>17592</v>
      </c>
    </row>
    <row r="116" spans="1:6" ht="15">
      <c r="A116" s="1311"/>
      <c r="B116" s="1312"/>
      <c r="C116" s="1312"/>
      <c r="D116" s="1312"/>
      <c r="E116" s="1312"/>
      <c r="F116" s="1313"/>
    </row>
    <row r="117" spans="1:6" ht="15">
      <c r="A117" s="1210" t="s">
        <v>1074</v>
      </c>
      <c r="B117" s="1200">
        <v>111</v>
      </c>
      <c r="C117" s="1200">
        <f>C4+C59+C100+C115</f>
        <v>703848</v>
      </c>
      <c r="D117" s="1200">
        <f>D4+D59+D100+D115</f>
        <v>758081</v>
      </c>
      <c r="E117" s="1200">
        <f t="shared" si="1"/>
        <v>54233</v>
      </c>
      <c r="F117" s="1200">
        <f>F4+F59+F100+F115</f>
        <v>-1052</v>
      </c>
    </row>
    <row r="118" spans="1:6" ht="15.75" thickBot="1">
      <c r="A118" s="1211" t="s">
        <v>1075</v>
      </c>
      <c r="B118" s="1212">
        <v>112</v>
      </c>
      <c r="C118" s="1212">
        <v>121876</v>
      </c>
      <c r="D118" s="1212">
        <v>120824</v>
      </c>
      <c r="E118" s="1212">
        <f t="shared" si="1"/>
        <v>-1052</v>
      </c>
      <c r="F118" s="1212">
        <f>E118</f>
        <v>-1052</v>
      </c>
    </row>
    <row r="119" spans="1:6" ht="15">
      <c r="A119" s="738"/>
      <c r="B119" s="738"/>
      <c r="C119" s="738"/>
      <c r="D119" s="738"/>
      <c r="E119" s="738"/>
      <c r="F119" s="738"/>
    </row>
    <row r="120" spans="1:6" ht="15">
      <c r="A120" s="1213" t="s">
        <v>726</v>
      </c>
      <c r="B120" s="1214"/>
      <c r="C120" s="1215"/>
      <c r="D120" s="1216"/>
      <c r="E120" s="1216"/>
      <c r="F120" s="1216"/>
    </row>
    <row r="121" spans="1:6" ht="15">
      <c r="A121" s="1213" t="s">
        <v>1305</v>
      </c>
      <c r="B121" s="1214"/>
      <c r="C121" s="1215"/>
      <c r="D121" s="1216"/>
      <c r="E121" s="1216"/>
      <c r="F121" s="1216"/>
    </row>
    <row r="122" spans="1:6" ht="15">
      <c r="A122" s="1214"/>
      <c r="B122" s="1214"/>
      <c r="C122" s="1215"/>
      <c r="D122" s="1216"/>
      <c r="E122" s="1216"/>
      <c r="F122" s="1216"/>
    </row>
    <row r="123" spans="1:6" ht="15">
      <c r="A123" s="1217" t="s">
        <v>1076</v>
      </c>
      <c r="B123" s="1217"/>
      <c r="C123" s="1218"/>
      <c r="D123" s="1219"/>
      <c r="E123" s="1219"/>
      <c r="F123" s="1219"/>
    </row>
    <row r="124" spans="1:6" ht="15">
      <c r="A124" s="1217" t="s">
        <v>1297</v>
      </c>
      <c r="B124" s="1217"/>
      <c r="C124" s="1218"/>
      <c r="D124" s="1219"/>
      <c r="E124" s="1219"/>
      <c r="F124" s="1219"/>
    </row>
    <row r="125" spans="1:6" ht="15">
      <c r="A125" s="1217" t="s">
        <v>1306</v>
      </c>
      <c r="B125" s="1217"/>
      <c r="C125" s="1218"/>
      <c r="D125" s="1219"/>
      <c r="E125" s="1219"/>
      <c r="F125" s="1219"/>
    </row>
    <row r="126" spans="1:6" ht="15">
      <c r="A126" s="1217" t="s">
        <v>1077</v>
      </c>
      <c r="B126" s="1217"/>
      <c r="C126" s="1218"/>
      <c r="D126" s="1219"/>
      <c r="E126" s="1219"/>
      <c r="F126" s="1219"/>
    </row>
    <row r="127" spans="1:6" ht="15">
      <c r="A127" s="1217" t="s">
        <v>1298</v>
      </c>
      <c r="B127" s="1217"/>
      <c r="C127" s="1218"/>
      <c r="D127" s="1219"/>
      <c r="E127" s="1219"/>
      <c r="F127" s="1219"/>
    </row>
    <row r="128" spans="1:6" ht="15">
      <c r="A128" s="1217" t="s">
        <v>1079</v>
      </c>
      <c r="B128" s="1214"/>
      <c r="C128" s="1215"/>
      <c r="D128" s="1216"/>
      <c r="E128" s="1216"/>
      <c r="F128" s="1216"/>
    </row>
    <row r="129" spans="1:6" ht="15">
      <c r="A129" s="1217" t="s">
        <v>1078</v>
      </c>
      <c r="B129" s="1214"/>
      <c r="C129" s="1215"/>
      <c r="D129" s="1216"/>
      <c r="E129" s="1216"/>
      <c r="F129" s="1216"/>
    </row>
    <row r="130" spans="1:6" ht="15">
      <c r="A130" s="1217" t="s">
        <v>1299</v>
      </c>
      <c r="B130" s="1214"/>
      <c r="C130" s="1215"/>
      <c r="D130" s="1216"/>
      <c r="E130" s="1216"/>
      <c r="F130" s="1216"/>
    </row>
    <row r="131" spans="1:6" ht="15">
      <c r="A131" s="1217"/>
      <c r="B131" s="1214"/>
      <c r="C131" s="1215"/>
      <c r="D131" s="1216"/>
      <c r="E131" s="1216"/>
      <c r="F131" s="1216"/>
    </row>
  </sheetData>
  <sheetProtection/>
  <mergeCells count="3">
    <mergeCell ref="A60:F60"/>
    <mergeCell ref="A101:F101"/>
    <mergeCell ref="A116:F116"/>
  </mergeCells>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6"/>
  <sheetViews>
    <sheetView zoomScale="115" zoomScaleNormal="115" zoomScalePageLayoutView="0" workbookViewId="0" topLeftCell="A40">
      <selection activeCell="A59" sqref="A59:N59"/>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282" customWidth="1"/>
    <col min="15" max="16384" width="9.140625" style="16" customWidth="1"/>
  </cols>
  <sheetData>
    <row r="1" spans="1:13" ht="22.5" customHeight="1">
      <c r="A1" s="278" t="s">
        <v>584</v>
      </c>
      <c r="B1" s="279"/>
      <c r="C1" s="279"/>
      <c r="D1" s="279"/>
      <c r="E1" s="279"/>
      <c r="F1" s="280"/>
      <c r="G1" s="281"/>
      <c r="H1" s="279"/>
      <c r="I1" s="279"/>
      <c r="J1" s="279"/>
      <c r="K1" s="279"/>
      <c r="L1" s="279"/>
      <c r="M1" s="279"/>
    </row>
    <row r="2" spans="1:14" ht="16.5" thickBot="1">
      <c r="A2" s="278"/>
      <c r="B2" s="279"/>
      <c r="C2" s="279"/>
      <c r="D2" s="279"/>
      <c r="E2" s="279"/>
      <c r="F2" s="280"/>
      <c r="G2" s="281"/>
      <c r="H2" s="279"/>
      <c r="I2" s="279"/>
      <c r="J2" s="279"/>
      <c r="K2" s="279"/>
      <c r="L2" s="279"/>
      <c r="M2" s="281" t="s">
        <v>279</v>
      </c>
      <c r="N2" s="283"/>
    </row>
    <row r="3" spans="1:14" ht="14.25" customHeight="1">
      <c r="A3" s="1325" t="s">
        <v>442</v>
      </c>
      <c r="B3" s="1326"/>
      <c r="C3" s="1326"/>
      <c r="D3" s="1326"/>
      <c r="E3" s="1326"/>
      <c r="F3" s="1327"/>
      <c r="G3" s="1334" t="s">
        <v>259</v>
      </c>
      <c r="H3" s="1323" t="s">
        <v>443</v>
      </c>
      <c r="I3" s="1337"/>
      <c r="J3" s="1323" t="s">
        <v>444</v>
      </c>
      <c r="K3" s="1337"/>
      <c r="L3" s="1323" t="s">
        <v>445</v>
      </c>
      <c r="M3" s="1324"/>
      <c r="N3" s="284"/>
    </row>
    <row r="4" spans="1:14" ht="13.5" customHeight="1">
      <c r="A4" s="1328"/>
      <c r="B4" s="1329"/>
      <c r="C4" s="1329"/>
      <c r="D4" s="1329"/>
      <c r="E4" s="1329"/>
      <c r="F4" s="1330"/>
      <c r="G4" s="1335"/>
      <c r="H4" s="395" t="s">
        <v>446</v>
      </c>
      <c r="I4" s="393" t="s">
        <v>260</v>
      </c>
      <c r="J4" s="395" t="s">
        <v>387</v>
      </c>
      <c r="K4" s="393" t="s">
        <v>260</v>
      </c>
      <c r="L4" s="395" t="s">
        <v>387</v>
      </c>
      <c r="M4" s="394" t="s">
        <v>260</v>
      </c>
      <c r="N4" s="285"/>
    </row>
    <row r="5" spans="1:14" ht="11.25" customHeight="1" thickBot="1">
      <c r="A5" s="1331"/>
      <c r="B5" s="1332"/>
      <c r="C5" s="1332"/>
      <c r="D5" s="1332"/>
      <c r="E5" s="1332"/>
      <c r="F5" s="1333"/>
      <c r="G5" s="1336"/>
      <c r="H5" s="390">
        <v>1</v>
      </c>
      <c r="I5" s="391">
        <v>2</v>
      </c>
      <c r="J5" s="390">
        <v>3</v>
      </c>
      <c r="K5" s="391">
        <v>4</v>
      </c>
      <c r="L5" s="390">
        <v>5</v>
      </c>
      <c r="M5" s="392">
        <v>6</v>
      </c>
      <c r="N5" s="286"/>
    </row>
    <row r="6" spans="1:14" ht="12.75" customHeight="1">
      <c r="A6" s="1318" t="s">
        <v>497</v>
      </c>
      <c r="B6" s="1319"/>
      <c r="C6" s="1319"/>
      <c r="D6" s="1319"/>
      <c r="E6" s="1319"/>
      <c r="F6" s="1320"/>
      <c r="G6" s="344">
        <v>1</v>
      </c>
      <c r="H6" s="715">
        <f aca="true" t="shared" si="0" ref="H6:M6">+H7+H32</f>
        <v>170624</v>
      </c>
      <c r="I6" s="716">
        <f t="shared" si="0"/>
        <v>170624</v>
      </c>
      <c r="J6" s="715">
        <f t="shared" si="0"/>
        <v>203994</v>
      </c>
      <c r="K6" s="716">
        <f t="shared" si="0"/>
        <v>9234</v>
      </c>
      <c r="L6" s="715">
        <f t="shared" si="0"/>
        <v>374618</v>
      </c>
      <c r="M6" s="717">
        <f t="shared" si="0"/>
        <v>179858</v>
      </c>
      <c r="N6" s="285"/>
    </row>
    <row r="7" spans="1:16" ht="12.75" customHeight="1">
      <c r="A7" s="287"/>
      <c r="B7" s="1321" t="s">
        <v>498</v>
      </c>
      <c r="C7" s="1321"/>
      <c r="D7" s="1321"/>
      <c r="E7" s="1321"/>
      <c r="F7" s="1322"/>
      <c r="G7" s="346">
        <f>G6+1</f>
        <v>2</v>
      </c>
      <c r="H7" s="718">
        <f aca="true" t="shared" si="1" ref="H7:M7">+H8+H18+H25</f>
        <v>166250</v>
      </c>
      <c r="I7" s="719">
        <f t="shared" si="1"/>
        <v>166250</v>
      </c>
      <c r="J7" s="718">
        <f t="shared" si="1"/>
        <v>203994</v>
      </c>
      <c r="K7" s="719">
        <f t="shared" si="1"/>
        <v>9234</v>
      </c>
      <c r="L7" s="718">
        <f t="shared" si="1"/>
        <v>370244</v>
      </c>
      <c r="M7" s="720">
        <f t="shared" si="1"/>
        <v>175484</v>
      </c>
      <c r="N7" s="285"/>
      <c r="O7" s="105"/>
      <c r="P7" s="105"/>
    </row>
    <row r="8" spans="1:16" ht="12.75" customHeight="1">
      <c r="A8" s="288"/>
      <c r="B8" s="289"/>
      <c r="C8" s="290" t="s">
        <v>447</v>
      </c>
      <c r="D8" s="291" t="s">
        <v>499</v>
      </c>
      <c r="E8" s="289"/>
      <c r="F8" s="292"/>
      <c r="G8" s="347">
        <f aca="true" t="shared" si="2" ref="G8:G34">G7+1</f>
        <v>3</v>
      </c>
      <c r="H8" s="721">
        <f aca="true" t="shared" si="3" ref="H8:M8">+H9+H12</f>
        <v>158521</v>
      </c>
      <c r="I8" s="722">
        <f t="shared" si="3"/>
        <v>158521</v>
      </c>
      <c r="J8" s="721">
        <f t="shared" si="3"/>
        <v>203994</v>
      </c>
      <c r="K8" s="722">
        <f t="shared" si="3"/>
        <v>9234</v>
      </c>
      <c r="L8" s="721">
        <f t="shared" si="3"/>
        <v>362515</v>
      </c>
      <c r="M8" s="723">
        <f t="shared" si="3"/>
        <v>167755</v>
      </c>
      <c r="N8" s="285"/>
      <c r="O8" s="105"/>
      <c r="P8" s="105"/>
    </row>
    <row r="9" spans="1:16" ht="12.75" customHeight="1">
      <c r="A9" s="293"/>
      <c r="B9" s="294"/>
      <c r="C9" s="294"/>
      <c r="D9" s="294" t="s">
        <v>261</v>
      </c>
      <c r="E9" s="294" t="s">
        <v>544</v>
      </c>
      <c r="F9" s="295"/>
      <c r="G9" s="342">
        <f t="shared" si="2"/>
        <v>4</v>
      </c>
      <c r="H9" s="724">
        <f aca="true" t="shared" si="4" ref="H9:M9">+H10+H11</f>
        <v>6069</v>
      </c>
      <c r="I9" s="725">
        <f t="shared" si="4"/>
        <v>6069</v>
      </c>
      <c r="J9" s="724">
        <f t="shared" si="4"/>
        <v>3784</v>
      </c>
      <c r="K9" s="725">
        <f t="shared" si="4"/>
        <v>3784</v>
      </c>
      <c r="L9" s="724">
        <f t="shared" si="4"/>
        <v>9853</v>
      </c>
      <c r="M9" s="726">
        <f t="shared" si="4"/>
        <v>9853</v>
      </c>
      <c r="N9" s="285"/>
      <c r="O9" s="105"/>
      <c r="P9" s="105"/>
    </row>
    <row r="10" spans="1:16" ht="12.75" customHeight="1">
      <c r="A10" s="396"/>
      <c r="B10" s="303"/>
      <c r="C10" s="303"/>
      <c r="D10" s="303"/>
      <c r="E10" s="303" t="s">
        <v>447</v>
      </c>
      <c r="F10" s="303" t="s">
        <v>449</v>
      </c>
      <c r="G10" s="301">
        <f t="shared" si="2"/>
        <v>5</v>
      </c>
      <c r="H10" s="727">
        <f>VLOOKUP($G10,'5.d'!$B$6:$J$22,4,0)</f>
        <v>0</v>
      </c>
      <c r="I10" s="728">
        <f>VLOOKUP($G10,'5.d'!$B$6:$J$22,5,0)</f>
        <v>0</v>
      </c>
      <c r="J10" s="727">
        <f>VLOOKUP($G10,'5.d'!$B$6:$J$22,6,0)</f>
        <v>0</v>
      </c>
      <c r="K10" s="728">
        <f>VLOOKUP($G10,'5.d'!$B$6:$J$22,7,0)</f>
        <v>0</v>
      </c>
      <c r="L10" s="727">
        <f>+H10+J10</f>
        <v>0</v>
      </c>
      <c r="M10" s="729">
        <f>+I10+K10</f>
        <v>0</v>
      </c>
      <c r="N10" s="302"/>
      <c r="O10" s="105"/>
      <c r="P10" s="105"/>
    </row>
    <row r="11" spans="1:16" ht="12.75" customHeight="1">
      <c r="A11" s="396"/>
      <c r="B11" s="303"/>
      <c r="C11" s="303"/>
      <c r="D11" s="303"/>
      <c r="E11" s="279"/>
      <c r="F11" s="303" t="s">
        <v>450</v>
      </c>
      <c r="G11" s="301">
        <f t="shared" si="2"/>
        <v>6</v>
      </c>
      <c r="H11" s="727">
        <f>VLOOKUP($G11,'5.d'!$B$6:$J$22,4,0)</f>
        <v>6069</v>
      </c>
      <c r="I11" s="728">
        <f>VLOOKUP($G11,'5.d'!$B$6:$J$22,5,0)</f>
        <v>6069</v>
      </c>
      <c r="J11" s="727">
        <f>VLOOKUP($G11,'5.d'!$B$6:$J$22,6,0)</f>
        <v>3784</v>
      </c>
      <c r="K11" s="728">
        <f>VLOOKUP($G11,'5.d'!$B$6:$J$22,7,0)</f>
        <v>3784</v>
      </c>
      <c r="L11" s="727">
        <f>+H11+J11</f>
        <v>9853</v>
      </c>
      <c r="M11" s="729">
        <f>+I11+K11</f>
        <v>9853</v>
      </c>
      <c r="N11" s="302"/>
      <c r="O11" s="105"/>
      <c r="P11" s="105"/>
    </row>
    <row r="12" spans="1:16" ht="12.75" customHeight="1">
      <c r="A12" s="293"/>
      <c r="B12" s="294"/>
      <c r="C12" s="294"/>
      <c r="D12" s="294"/>
      <c r="E12" s="294" t="s">
        <v>500</v>
      </c>
      <c r="F12" s="295"/>
      <c r="G12" s="342">
        <f>G11+1</f>
        <v>7</v>
      </c>
      <c r="H12" s="724">
        <f aca="true" t="shared" si="5" ref="H12:M12">+H13+H17</f>
        <v>152452</v>
      </c>
      <c r="I12" s="725">
        <f t="shared" si="5"/>
        <v>152452</v>
      </c>
      <c r="J12" s="724">
        <f t="shared" si="5"/>
        <v>200210</v>
      </c>
      <c r="K12" s="725">
        <f t="shared" si="5"/>
        <v>5450</v>
      </c>
      <c r="L12" s="724">
        <f t="shared" si="5"/>
        <v>352662</v>
      </c>
      <c r="M12" s="726">
        <f t="shared" si="5"/>
        <v>157902</v>
      </c>
      <c r="N12" s="285"/>
      <c r="O12" s="105"/>
      <c r="P12" s="105"/>
    </row>
    <row r="13" spans="1:16" s="296" customFormat="1" ht="12.75" customHeight="1">
      <c r="A13" s="397"/>
      <c r="B13" s="303"/>
      <c r="C13" s="303"/>
      <c r="D13" s="303"/>
      <c r="E13" s="303" t="s">
        <v>447</v>
      </c>
      <c r="F13" s="303" t="s">
        <v>501</v>
      </c>
      <c r="G13" s="345">
        <f t="shared" si="2"/>
        <v>8</v>
      </c>
      <c r="H13" s="727">
        <f aca="true" t="shared" si="6" ref="H13:M13">+H14+H15+H16</f>
        <v>143760</v>
      </c>
      <c r="I13" s="728">
        <f t="shared" si="6"/>
        <v>143760</v>
      </c>
      <c r="J13" s="727">
        <f t="shared" si="6"/>
        <v>200210</v>
      </c>
      <c r="K13" s="728">
        <f t="shared" si="6"/>
        <v>5450</v>
      </c>
      <c r="L13" s="727">
        <f t="shared" si="6"/>
        <v>343970</v>
      </c>
      <c r="M13" s="729">
        <f t="shared" si="6"/>
        <v>149210</v>
      </c>
      <c r="N13" s="302"/>
      <c r="O13" s="206"/>
      <c r="P13" s="206"/>
    </row>
    <row r="14" spans="1:16" s="296" customFormat="1" ht="12.75" customHeight="1">
      <c r="A14" s="397"/>
      <c r="B14" s="303"/>
      <c r="C14" s="303"/>
      <c r="D14" s="303"/>
      <c r="E14" s="279"/>
      <c r="F14" s="303" t="s">
        <v>495</v>
      </c>
      <c r="G14" s="345">
        <f t="shared" si="2"/>
        <v>9</v>
      </c>
      <c r="H14" s="727">
        <f>VLOOKUP($G14,'5.a'!$B$7:$J$31,4,0)</f>
        <v>141252</v>
      </c>
      <c r="I14" s="728">
        <f>VLOOKUP($G14,'5.a'!$B$7:$J$31,5,0)</f>
        <v>141252</v>
      </c>
      <c r="J14" s="727">
        <f>VLOOKUP($G14,'5.a'!$B$7:$J$31,6,0)</f>
        <v>0</v>
      </c>
      <c r="K14" s="728">
        <f>VLOOKUP($G14,'5.a'!$B$7:$J$31,7,0)</f>
        <v>0</v>
      </c>
      <c r="L14" s="727">
        <f aca="true" t="shared" si="7" ref="L14:M17">+H14+J14</f>
        <v>141252</v>
      </c>
      <c r="M14" s="729">
        <f t="shared" si="7"/>
        <v>141252</v>
      </c>
      <c r="N14" s="302"/>
      <c r="O14" s="206"/>
      <c r="P14" s="206"/>
    </row>
    <row r="15" spans="1:16" s="296" customFormat="1" ht="12.75" customHeight="1">
      <c r="A15" s="398"/>
      <c r="B15" s="303"/>
      <c r="C15" s="303"/>
      <c r="D15" s="303"/>
      <c r="E15" s="303"/>
      <c r="F15" s="303" t="s">
        <v>494</v>
      </c>
      <c r="G15" s="345">
        <f t="shared" si="2"/>
        <v>10</v>
      </c>
      <c r="H15" s="727">
        <f>VLOOKUP($G15,'5.c'!$B$6:$J$9,4,0)</f>
        <v>0</v>
      </c>
      <c r="I15" s="728">
        <f>VLOOKUP($G15,'5.c'!$B$6:$J$9,5,0)</f>
        <v>0</v>
      </c>
      <c r="J15" s="727">
        <f>VLOOKUP($G15,'5.c'!$B$6:$J$9,6,0)</f>
        <v>200000</v>
      </c>
      <c r="K15" s="728">
        <f>VLOOKUP($G15,'5.c'!$B$6:$J$9,7,0)</f>
        <v>5240</v>
      </c>
      <c r="L15" s="727">
        <f t="shared" si="7"/>
        <v>200000</v>
      </c>
      <c r="M15" s="729">
        <f t="shared" si="7"/>
        <v>5240</v>
      </c>
      <c r="N15" s="302"/>
      <c r="O15" s="206"/>
      <c r="P15" s="206"/>
    </row>
    <row r="16" spans="1:16" s="296" customFormat="1" ht="12.75" customHeight="1">
      <c r="A16" s="397"/>
      <c r="B16" s="303"/>
      <c r="C16" s="303"/>
      <c r="D16" s="303"/>
      <c r="E16" s="279"/>
      <c r="F16" s="303" t="s">
        <v>496</v>
      </c>
      <c r="G16" s="345">
        <f t="shared" si="2"/>
        <v>11</v>
      </c>
      <c r="H16" s="727">
        <f>VLOOKUP($G16,'5.a'!$B$7:$J$31,4,0)</f>
        <v>2508</v>
      </c>
      <c r="I16" s="728">
        <f>VLOOKUP($G16,'5.a'!$B$7:$J$31,5,0)</f>
        <v>2508</v>
      </c>
      <c r="J16" s="727">
        <f>VLOOKUP($G16,'5.a'!$B$7:$J$31,6,0)</f>
        <v>210</v>
      </c>
      <c r="K16" s="728">
        <f>VLOOKUP($G16,'5.a'!$B$7:$J$31,7,0)</f>
        <v>210</v>
      </c>
      <c r="L16" s="727">
        <f t="shared" si="7"/>
        <v>2718</v>
      </c>
      <c r="M16" s="729">
        <f t="shared" si="7"/>
        <v>2718</v>
      </c>
      <c r="N16" s="302"/>
      <c r="O16" s="206"/>
      <c r="P16" s="206"/>
    </row>
    <row r="17" spans="1:16" s="296" customFormat="1" ht="12.75" customHeight="1">
      <c r="A17" s="399"/>
      <c r="B17" s="303"/>
      <c r="C17" s="303"/>
      <c r="D17" s="303"/>
      <c r="E17" s="303"/>
      <c r="F17" s="303" t="s">
        <v>450</v>
      </c>
      <c r="G17" s="345">
        <f t="shared" si="2"/>
        <v>12</v>
      </c>
      <c r="H17" s="727">
        <f>VLOOKUP($G17,5b!$B$7:$I$34,3,0)</f>
        <v>8692</v>
      </c>
      <c r="I17" s="728">
        <f>VLOOKUP($G17,5b!$B$7:$I$34,4,0)</f>
        <v>8692</v>
      </c>
      <c r="J17" s="727">
        <f>VLOOKUP($G17,5b!$B$7:$I$34,5,0)</f>
        <v>0</v>
      </c>
      <c r="K17" s="728">
        <f>VLOOKUP($G17,5b!$B$7:$I$34,6,0)</f>
        <v>0</v>
      </c>
      <c r="L17" s="727">
        <f t="shared" si="7"/>
        <v>8692</v>
      </c>
      <c r="M17" s="729">
        <f t="shared" si="7"/>
        <v>8692</v>
      </c>
      <c r="N17" s="302"/>
      <c r="O17" s="206"/>
      <c r="P17" s="206"/>
    </row>
    <row r="18" spans="1:14" ht="12.75" customHeight="1">
      <c r="A18" s="288"/>
      <c r="B18" s="289"/>
      <c r="C18" s="290"/>
      <c r="D18" s="291" t="s">
        <v>502</v>
      </c>
      <c r="E18" s="289"/>
      <c r="F18" s="292"/>
      <c r="G18" s="347">
        <f t="shared" si="2"/>
        <v>13</v>
      </c>
      <c r="H18" s="721">
        <f aca="true" t="shared" si="8" ref="H18:M18">+H19+H22</f>
        <v>7149</v>
      </c>
      <c r="I18" s="722">
        <f t="shared" si="8"/>
        <v>7149</v>
      </c>
      <c r="J18" s="721">
        <f t="shared" si="8"/>
        <v>0</v>
      </c>
      <c r="K18" s="722">
        <f t="shared" si="8"/>
        <v>0</v>
      </c>
      <c r="L18" s="721">
        <f t="shared" si="8"/>
        <v>7149</v>
      </c>
      <c r="M18" s="723">
        <f t="shared" si="8"/>
        <v>7149</v>
      </c>
      <c r="N18" s="285"/>
    </row>
    <row r="19" spans="1:14" ht="12.75" customHeight="1">
      <c r="A19" s="293"/>
      <c r="B19" s="294"/>
      <c r="C19" s="294"/>
      <c r="D19" s="294" t="s">
        <v>261</v>
      </c>
      <c r="E19" s="294" t="s">
        <v>503</v>
      </c>
      <c r="F19" s="295"/>
      <c r="G19" s="342">
        <f t="shared" si="2"/>
        <v>14</v>
      </c>
      <c r="H19" s="724">
        <f aca="true" t="shared" si="9" ref="H19:M19">+H20+H21</f>
        <v>0</v>
      </c>
      <c r="I19" s="725">
        <f t="shared" si="9"/>
        <v>0</v>
      </c>
      <c r="J19" s="724">
        <f t="shared" si="9"/>
        <v>0</v>
      </c>
      <c r="K19" s="725">
        <f t="shared" si="9"/>
        <v>0</v>
      </c>
      <c r="L19" s="724">
        <f t="shared" si="9"/>
        <v>0</v>
      </c>
      <c r="M19" s="726">
        <f t="shared" si="9"/>
        <v>0</v>
      </c>
      <c r="N19" s="285"/>
    </row>
    <row r="20" spans="1:14" ht="12.75" customHeight="1">
      <c r="A20" s="396"/>
      <c r="B20" s="303"/>
      <c r="C20" s="303"/>
      <c r="D20" s="303"/>
      <c r="E20" s="303" t="s">
        <v>447</v>
      </c>
      <c r="F20" s="303" t="s">
        <v>449</v>
      </c>
      <c r="G20" s="345">
        <f t="shared" si="2"/>
        <v>15</v>
      </c>
      <c r="H20" s="727">
        <f>VLOOKUP($G20,'5.d'!$B$6:$J$22,4,0)</f>
        <v>0</v>
      </c>
      <c r="I20" s="728">
        <f>VLOOKUP($G20,'5.d'!$B$6:$J$22,5,0)</f>
        <v>0</v>
      </c>
      <c r="J20" s="727">
        <f>VLOOKUP($G20,'5.d'!$B$6:$J$22,6,0)</f>
        <v>0</v>
      </c>
      <c r="K20" s="728">
        <f>VLOOKUP($G20,'5.d'!$B$6:$J$22,7,0)</f>
        <v>0</v>
      </c>
      <c r="L20" s="727">
        <f>+H20+J20</f>
        <v>0</v>
      </c>
      <c r="M20" s="729">
        <f>+I20+K20</f>
        <v>0</v>
      </c>
      <c r="N20" s="302"/>
    </row>
    <row r="21" spans="1:14" ht="12.75" customHeight="1">
      <c r="A21" s="396"/>
      <c r="B21" s="303"/>
      <c r="C21" s="303"/>
      <c r="D21" s="303"/>
      <c r="E21" s="279"/>
      <c r="F21" s="303" t="s">
        <v>450</v>
      </c>
      <c r="G21" s="345">
        <f t="shared" si="2"/>
        <v>16</v>
      </c>
      <c r="H21" s="727">
        <f>VLOOKUP($G21,'5.d'!$B$6:$J$22,4,0)</f>
        <v>0</v>
      </c>
      <c r="I21" s="728">
        <f>VLOOKUP($G21,'5.d'!$B$6:$J$22,5,0)</f>
        <v>0</v>
      </c>
      <c r="J21" s="727">
        <f>VLOOKUP($G21,'5.d'!$B$6:$J$22,6,0)</f>
        <v>0</v>
      </c>
      <c r="K21" s="728">
        <f>VLOOKUP($G21,'5.d'!$B$6:$J$22,7,0)</f>
        <v>0</v>
      </c>
      <c r="L21" s="727">
        <f>+H21+J21</f>
        <v>0</v>
      </c>
      <c r="M21" s="729">
        <f>+I21+K21</f>
        <v>0</v>
      </c>
      <c r="N21" s="302"/>
    </row>
    <row r="22" spans="1:14" ht="12.75" customHeight="1">
      <c r="A22" s="293"/>
      <c r="B22" s="294"/>
      <c r="C22" s="294"/>
      <c r="D22" s="294"/>
      <c r="E22" s="294" t="s">
        <v>504</v>
      </c>
      <c r="F22" s="295"/>
      <c r="G22" s="342">
        <f>G21+1</f>
        <v>17</v>
      </c>
      <c r="H22" s="724">
        <f aca="true" t="shared" si="10" ref="H22:M22">+H23+H24</f>
        <v>7149</v>
      </c>
      <c r="I22" s="725">
        <f t="shared" si="10"/>
        <v>7149</v>
      </c>
      <c r="J22" s="724">
        <f t="shared" si="10"/>
        <v>0</v>
      </c>
      <c r="K22" s="725">
        <f t="shared" si="10"/>
        <v>0</v>
      </c>
      <c r="L22" s="724">
        <f t="shared" si="10"/>
        <v>7149</v>
      </c>
      <c r="M22" s="726">
        <f t="shared" si="10"/>
        <v>7149</v>
      </c>
      <c r="N22" s="285"/>
    </row>
    <row r="23" spans="1:14" ht="12.75" customHeight="1">
      <c r="A23" s="397"/>
      <c r="B23" s="303"/>
      <c r="C23" s="303"/>
      <c r="D23" s="303"/>
      <c r="E23" s="303" t="s">
        <v>447</v>
      </c>
      <c r="F23" s="303" t="s">
        <v>449</v>
      </c>
      <c r="G23" s="345">
        <f t="shared" si="2"/>
        <v>18</v>
      </c>
      <c r="H23" s="727">
        <f>VLOOKUP($G23,'5.a'!$B$7:$J$31,4,0)</f>
        <v>1094</v>
      </c>
      <c r="I23" s="728">
        <f>VLOOKUP($G23,'5.a'!$B$7:$J$31,5,0)</f>
        <v>1094</v>
      </c>
      <c r="J23" s="727">
        <f>VLOOKUP($G23,'5.a'!$B$7:$J$31,6,0)</f>
        <v>0</v>
      </c>
      <c r="K23" s="728">
        <f>VLOOKUP($G23,'5.a'!$B$7:$J$31,7,0)</f>
        <v>0</v>
      </c>
      <c r="L23" s="727">
        <f>+H23+J23</f>
        <v>1094</v>
      </c>
      <c r="M23" s="729">
        <f>+I23+K23</f>
        <v>1094</v>
      </c>
      <c r="N23" s="302"/>
    </row>
    <row r="24" spans="1:14" ht="12.75" customHeight="1">
      <c r="A24" s="399"/>
      <c r="B24" s="303"/>
      <c r="C24" s="303"/>
      <c r="D24" s="303"/>
      <c r="E24" s="279"/>
      <c r="F24" s="303" t="s">
        <v>450</v>
      </c>
      <c r="G24" s="345">
        <f t="shared" si="2"/>
        <v>19</v>
      </c>
      <c r="H24" s="727">
        <f>VLOOKUP($G24,5b!$B$7:$I$34,3,0)</f>
        <v>6055</v>
      </c>
      <c r="I24" s="728">
        <f>VLOOKUP($G24,5b!$B$7:$I$34,4,0)</f>
        <v>6055</v>
      </c>
      <c r="J24" s="727">
        <f>VLOOKUP($G24,5b!$B$7:$I$34,5,0)</f>
        <v>0</v>
      </c>
      <c r="K24" s="728">
        <f>VLOOKUP($G24,5b!$B$7:$I$34,6,0)</f>
        <v>0</v>
      </c>
      <c r="L24" s="727">
        <f>+H24+J24</f>
        <v>6055</v>
      </c>
      <c r="M24" s="729">
        <f>+I24+K24</f>
        <v>6055</v>
      </c>
      <c r="N24" s="302"/>
    </row>
    <row r="25" spans="1:14" ht="12.75" customHeight="1">
      <c r="A25" s="288"/>
      <c r="B25" s="289"/>
      <c r="C25" s="290"/>
      <c r="D25" s="291" t="s">
        <v>505</v>
      </c>
      <c r="E25" s="289"/>
      <c r="F25" s="292"/>
      <c r="G25" s="347">
        <f t="shared" si="2"/>
        <v>20</v>
      </c>
      <c r="H25" s="721">
        <f aca="true" t="shared" si="11" ref="H25:M25">+H26+H29</f>
        <v>580</v>
      </c>
      <c r="I25" s="722">
        <f t="shared" si="11"/>
        <v>580</v>
      </c>
      <c r="J25" s="721">
        <f t="shared" si="11"/>
        <v>0</v>
      </c>
      <c r="K25" s="722">
        <f t="shared" si="11"/>
        <v>0</v>
      </c>
      <c r="L25" s="721">
        <f t="shared" si="11"/>
        <v>580</v>
      </c>
      <c r="M25" s="723">
        <f t="shared" si="11"/>
        <v>580</v>
      </c>
      <c r="N25" s="285"/>
    </row>
    <row r="26" spans="1:14" ht="12.75" customHeight="1">
      <c r="A26" s="293"/>
      <c r="B26" s="294"/>
      <c r="C26" s="294"/>
      <c r="D26" s="294" t="s">
        <v>261</v>
      </c>
      <c r="E26" s="294" t="s">
        <v>506</v>
      </c>
      <c r="F26" s="295"/>
      <c r="G26" s="342">
        <f t="shared" si="2"/>
        <v>21</v>
      </c>
      <c r="H26" s="724">
        <f aca="true" t="shared" si="12" ref="H26:M26">+H27+H28</f>
        <v>0</v>
      </c>
      <c r="I26" s="725">
        <f t="shared" si="12"/>
        <v>0</v>
      </c>
      <c r="J26" s="724">
        <f t="shared" si="12"/>
        <v>0</v>
      </c>
      <c r="K26" s="725">
        <f t="shared" si="12"/>
        <v>0</v>
      </c>
      <c r="L26" s="724">
        <f t="shared" si="12"/>
        <v>0</v>
      </c>
      <c r="M26" s="726">
        <f t="shared" si="12"/>
        <v>0</v>
      </c>
      <c r="N26" s="285"/>
    </row>
    <row r="27" spans="1:14" ht="12.75" customHeight="1">
      <c r="A27" s="396"/>
      <c r="B27" s="303"/>
      <c r="C27" s="303"/>
      <c r="D27" s="303"/>
      <c r="E27" s="303" t="s">
        <v>447</v>
      </c>
      <c r="F27" s="303" t="s">
        <v>449</v>
      </c>
      <c r="G27" s="345">
        <f t="shared" si="2"/>
        <v>22</v>
      </c>
      <c r="H27" s="727">
        <f>VLOOKUP($G27,'5.d'!$B$6:$J$22,4,0)</f>
        <v>0</v>
      </c>
      <c r="I27" s="728">
        <f>VLOOKUP($G27,'5.d'!$B$6:$J$22,5,0)</f>
        <v>0</v>
      </c>
      <c r="J27" s="727">
        <f>VLOOKUP($G27,'5.d'!$B$6:$J$22,6,0)</f>
        <v>0</v>
      </c>
      <c r="K27" s="728">
        <f>VLOOKUP($G27,'5.d'!$B$6:$J$22,7,0)</f>
        <v>0</v>
      </c>
      <c r="L27" s="727">
        <f>+H27+J27</f>
        <v>0</v>
      </c>
      <c r="M27" s="729">
        <f>+I27+K27</f>
        <v>0</v>
      </c>
      <c r="N27" s="302"/>
    </row>
    <row r="28" spans="1:14" ht="12.75" customHeight="1">
      <c r="A28" s="396"/>
      <c r="B28" s="303"/>
      <c r="C28" s="303"/>
      <c r="D28" s="303"/>
      <c r="E28" s="279"/>
      <c r="F28" s="303" t="s">
        <v>450</v>
      </c>
      <c r="G28" s="345">
        <f t="shared" si="2"/>
        <v>23</v>
      </c>
      <c r="H28" s="727">
        <f>VLOOKUP($G28,'5.d'!$B$6:$J$22,4,0)</f>
        <v>0</v>
      </c>
      <c r="I28" s="728">
        <f>VLOOKUP($G28,'5.d'!$B$6:$J$22,5,0)</f>
        <v>0</v>
      </c>
      <c r="J28" s="727">
        <f>VLOOKUP($G28,'5.d'!$B$6:$J$22,6,0)</f>
        <v>0</v>
      </c>
      <c r="K28" s="728">
        <f>VLOOKUP($G28,'5.d'!$B$6:$J$22,7,0)</f>
        <v>0</v>
      </c>
      <c r="L28" s="727">
        <f>+H28+J28</f>
        <v>0</v>
      </c>
      <c r="M28" s="729">
        <f>+I28+K28</f>
        <v>0</v>
      </c>
      <c r="N28" s="302"/>
    </row>
    <row r="29" spans="1:14" ht="13.5" customHeight="1">
      <c r="A29" s="293"/>
      <c r="B29" s="294"/>
      <c r="C29" s="294"/>
      <c r="D29" s="294"/>
      <c r="E29" s="294" t="s">
        <v>550</v>
      </c>
      <c r="F29" s="295"/>
      <c r="G29" s="342">
        <f t="shared" si="2"/>
        <v>24</v>
      </c>
      <c r="H29" s="724">
        <f aca="true" t="shared" si="13" ref="H29:M29">+H30+H31</f>
        <v>580</v>
      </c>
      <c r="I29" s="725">
        <f t="shared" si="13"/>
        <v>580</v>
      </c>
      <c r="J29" s="724">
        <f t="shared" si="13"/>
        <v>0</v>
      </c>
      <c r="K29" s="725">
        <f t="shared" si="13"/>
        <v>0</v>
      </c>
      <c r="L29" s="724">
        <f t="shared" si="13"/>
        <v>580</v>
      </c>
      <c r="M29" s="726">
        <f t="shared" si="13"/>
        <v>580</v>
      </c>
      <c r="N29" s="302"/>
    </row>
    <row r="30" spans="1:14" ht="13.5" customHeight="1">
      <c r="A30" s="397"/>
      <c r="B30" s="303"/>
      <c r="C30" s="303"/>
      <c r="D30" s="303"/>
      <c r="E30" s="303" t="s">
        <v>447</v>
      </c>
      <c r="F30" s="303" t="s">
        <v>449</v>
      </c>
      <c r="G30" s="345">
        <f t="shared" si="2"/>
        <v>25</v>
      </c>
      <c r="H30" s="727">
        <f>VLOOKUP($G30,'5.a'!$B$7:$J$31,4,0)</f>
        <v>580</v>
      </c>
      <c r="I30" s="728">
        <f>VLOOKUP($G30,'5.a'!$B$7:$J$31,5,0)</f>
        <v>580</v>
      </c>
      <c r="J30" s="727">
        <f>VLOOKUP($G30,'5.a'!$B$7:$J$31,6,0)</f>
        <v>0</v>
      </c>
      <c r="K30" s="728">
        <f>VLOOKUP($G30,'5.a'!$B$7:$J$31,7,0)</f>
        <v>0</v>
      </c>
      <c r="L30" s="727">
        <f>+H30+J30</f>
        <v>580</v>
      </c>
      <c r="M30" s="729">
        <f>+I30+K30</f>
        <v>580</v>
      </c>
      <c r="N30" s="302"/>
    </row>
    <row r="31" spans="1:14" ht="13.5" customHeight="1">
      <c r="A31" s="399"/>
      <c r="B31" s="303"/>
      <c r="C31" s="303"/>
      <c r="D31" s="303"/>
      <c r="E31" s="279"/>
      <c r="F31" s="303" t="s">
        <v>450</v>
      </c>
      <c r="G31" s="345">
        <f t="shared" si="2"/>
        <v>26</v>
      </c>
      <c r="H31" s="727">
        <f>VLOOKUP($G31,5b!$B$7:$I$34,3,0)</f>
        <v>0</v>
      </c>
      <c r="I31" s="728">
        <f>VLOOKUP($G31,5b!$B$7:$I$34,4,0)</f>
        <v>0</v>
      </c>
      <c r="J31" s="727">
        <f>VLOOKUP($G31,5b!$B$7:$I$34,5,0)</f>
        <v>0</v>
      </c>
      <c r="K31" s="728">
        <f>VLOOKUP($G31,5b!$B$7:$I$34,6,0)</f>
        <v>0</v>
      </c>
      <c r="L31" s="727">
        <f>+H31+J31</f>
        <v>0</v>
      </c>
      <c r="M31" s="729">
        <f>+I31+K31</f>
        <v>0</v>
      </c>
      <c r="N31" s="302"/>
    </row>
    <row r="32" spans="1:14" ht="12.75" customHeight="1">
      <c r="A32" s="287"/>
      <c r="B32" s="1321" t="s">
        <v>507</v>
      </c>
      <c r="C32" s="1321"/>
      <c r="D32" s="1321" t="s">
        <v>385</v>
      </c>
      <c r="E32" s="1321" t="s">
        <v>448</v>
      </c>
      <c r="F32" s="1322"/>
      <c r="G32" s="346">
        <f>G31+1</f>
        <v>27</v>
      </c>
      <c r="H32" s="718">
        <f aca="true" t="shared" si="14" ref="H32:M32">+H33+H34</f>
        <v>4374</v>
      </c>
      <c r="I32" s="719">
        <f t="shared" si="14"/>
        <v>4374</v>
      </c>
      <c r="J32" s="718">
        <f t="shared" si="14"/>
        <v>0</v>
      </c>
      <c r="K32" s="719">
        <f t="shared" si="14"/>
        <v>0</v>
      </c>
      <c r="L32" s="718">
        <f t="shared" si="14"/>
        <v>4374</v>
      </c>
      <c r="M32" s="720">
        <f t="shared" si="14"/>
        <v>4374</v>
      </c>
      <c r="N32" s="285"/>
    </row>
    <row r="33" spans="1:14" s="296" customFormat="1" ht="12.75" customHeight="1">
      <c r="A33" s="397"/>
      <c r="B33" s="298"/>
      <c r="C33" s="298"/>
      <c r="D33" s="298"/>
      <c r="E33" s="299" t="s">
        <v>449</v>
      </c>
      <c r="F33" s="300"/>
      <c r="G33" s="345">
        <f>G32+1</f>
        <v>28</v>
      </c>
      <c r="H33" s="727">
        <f>VLOOKUP($G33,'5.a'!$B$7:$J$31,4,0)</f>
        <v>4374</v>
      </c>
      <c r="I33" s="728">
        <f>VLOOKUP($G33,'5.a'!$B$7:$J$31,5,0)</f>
        <v>4374</v>
      </c>
      <c r="J33" s="727">
        <f>VLOOKUP($G33,'5.a'!$B$7:$J$31,6,0)</f>
        <v>0</v>
      </c>
      <c r="K33" s="728">
        <f>VLOOKUP($G33,'5.a'!$B$7:$J$31,7,0)</f>
        <v>0</v>
      </c>
      <c r="L33" s="727">
        <f>+H33+J33</f>
        <v>4374</v>
      </c>
      <c r="M33" s="729">
        <f>+I33+K33</f>
        <v>4374</v>
      </c>
      <c r="N33" s="302"/>
    </row>
    <row r="34" spans="1:14" s="296" customFormat="1" ht="12.75" customHeight="1" thickBot="1">
      <c r="A34" s="400"/>
      <c r="B34" s="316"/>
      <c r="C34" s="316"/>
      <c r="D34" s="316"/>
      <c r="E34" s="368" t="s">
        <v>450</v>
      </c>
      <c r="F34" s="369"/>
      <c r="G34" s="370">
        <f t="shared" si="2"/>
        <v>29</v>
      </c>
      <c r="H34" s="730">
        <f>VLOOKUP($G34,5b!$B$7:$I$34,3,0)</f>
        <v>0</v>
      </c>
      <c r="I34" s="731">
        <f>VLOOKUP($G34,5b!$B$7:$I$34,4,0)</f>
        <v>0</v>
      </c>
      <c r="J34" s="730">
        <f>VLOOKUP($G34,5b!$B$7:$I$34,5,0)</f>
        <v>0</v>
      </c>
      <c r="K34" s="731">
        <f>VLOOKUP($G34,5b!$B$7:$I$34,6,0)</f>
        <v>0</v>
      </c>
      <c r="L34" s="730">
        <f>+H34+J34</f>
        <v>0</v>
      </c>
      <c r="M34" s="732">
        <f>+I34+K34</f>
        <v>0</v>
      </c>
      <c r="N34" s="302"/>
    </row>
    <row r="35" spans="1:14" s="296" customFormat="1" ht="12.75" customHeight="1" thickBot="1">
      <c r="A35" s="304"/>
      <c r="B35" s="304"/>
      <c r="C35" s="304"/>
      <c r="D35" s="304"/>
      <c r="E35" s="304"/>
      <c r="F35" s="304"/>
      <c r="G35" s="304"/>
      <c r="H35" s="410"/>
      <c r="I35" s="410"/>
      <c r="J35" s="410"/>
      <c r="K35" s="410"/>
      <c r="L35" s="410"/>
      <c r="M35" s="410"/>
      <c r="N35" s="305"/>
    </row>
    <row r="36" spans="1:16" ht="12.75" customHeight="1">
      <c r="A36" s="1318" t="s">
        <v>508</v>
      </c>
      <c r="B36" s="1319"/>
      <c r="C36" s="1319"/>
      <c r="D36" s="1319"/>
      <c r="E36" s="1319"/>
      <c r="F36" s="1320"/>
      <c r="G36" s="344">
        <f>G34+1</f>
        <v>30</v>
      </c>
      <c r="H36" s="715">
        <f aca="true" t="shared" si="15" ref="H36:M36">+H37+H42</f>
        <v>170624</v>
      </c>
      <c r="I36" s="716">
        <f t="shared" si="15"/>
        <v>170624</v>
      </c>
      <c r="J36" s="715">
        <f t="shared" si="15"/>
        <v>203994</v>
      </c>
      <c r="K36" s="716">
        <f t="shared" si="15"/>
        <v>9234</v>
      </c>
      <c r="L36" s="715">
        <f t="shared" si="15"/>
        <v>374618</v>
      </c>
      <c r="M36" s="717">
        <f t="shared" si="15"/>
        <v>179858</v>
      </c>
      <c r="N36" s="285"/>
      <c r="O36" s="296"/>
      <c r="P36" s="296"/>
    </row>
    <row r="37" spans="1:16" ht="12.75" customHeight="1">
      <c r="A37" s="293"/>
      <c r="B37" s="294"/>
      <c r="C37" s="306" t="s">
        <v>447</v>
      </c>
      <c r="D37" s="294" t="s">
        <v>509</v>
      </c>
      <c r="E37" s="294"/>
      <c r="F37" s="295"/>
      <c r="G37" s="342">
        <f aca="true" t="shared" si="16" ref="G37:G55">G36+1</f>
        <v>31</v>
      </c>
      <c r="H37" s="724">
        <f aca="true" t="shared" si="17" ref="H37:M37">+H38+H39+H40+H41</f>
        <v>149808</v>
      </c>
      <c r="I37" s="725">
        <f t="shared" si="17"/>
        <v>149808</v>
      </c>
      <c r="J37" s="724">
        <f t="shared" si="17"/>
        <v>200210</v>
      </c>
      <c r="K37" s="725">
        <f t="shared" si="17"/>
        <v>5450</v>
      </c>
      <c r="L37" s="724">
        <f t="shared" si="17"/>
        <v>350018</v>
      </c>
      <c r="M37" s="726">
        <f t="shared" si="17"/>
        <v>155258</v>
      </c>
      <c r="N37" s="311"/>
      <c r="O37" s="296"/>
      <c r="P37" s="296"/>
    </row>
    <row r="38" spans="1:16" ht="12.75" customHeight="1">
      <c r="A38" s="297"/>
      <c r="B38" s="298"/>
      <c r="C38" s="298"/>
      <c r="D38" s="312" t="s">
        <v>447</v>
      </c>
      <c r="E38" s="309" t="s">
        <v>510</v>
      </c>
      <c r="F38" s="313"/>
      <c r="G38" s="301">
        <f t="shared" si="16"/>
        <v>32</v>
      </c>
      <c r="H38" s="727">
        <f aca="true" t="shared" si="18" ref="H38:M38">+H10+H13</f>
        <v>143760</v>
      </c>
      <c r="I38" s="728">
        <f t="shared" si="18"/>
        <v>143760</v>
      </c>
      <c r="J38" s="727">
        <f t="shared" si="18"/>
        <v>200210</v>
      </c>
      <c r="K38" s="728">
        <f t="shared" si="18"/>
        <v>5450</v>
      </c>
      <c r="L38" s="727">
        <f t="shared" si="18"/>
        <v>343970</v>
      </c>
      <c r="M38" s="729">
        <f t="shared" si="18"/>
        <v>149210</v>
      </c>
      <c r="N38" s="311"/>
      <c r="O38" s="296"/>
      <c r="P38" s="296"/>
    </row>
    <row r="39" spans="1:16" ht="12.75" customHeight="1">
      <c r="A39" s="297"/>
      <c r="B39" s="298"/>
      <c r="C39" s="298"/>
      <c r="D39" s="298"/>
      <c r="E39" s="309" t="s">
        <v>511</v>
      </c>
      <c r="F39" s="313"/>
      <c r="G39" s="301">
        <f t="shared" si="16"/>
        <v>33</v>
      </c>
      <c r="H39" s="727">
        <f aca="true" t="shared" si="19" ref="H39:M39">+H20+H23</f>
        <v>1094</v>
      </c>
      <c r="I39" s="728">
        <f t="shared" si="19"/>
        <v>1094</v>
      </c>
      <c r="J39" s="727">
        <f t="shared" si="19"/>
        <v>0</v>
      </c>
      <c r="K39" s="728">
        <f t="shared" si="19"/>
        <v>0</v>
      </c>
      <c r="L39" s="727">
        <f t="shared" si="19"/>
        <v>1094</v>
      </c>
      <c r="M39" s="729">
        <f t="shared" si="19"/>
        <v>1094</v>
      </c>
      <c r="N39" s="311"/>
      <c r="O39" s="296"/>
      <c r="P39" s="296"/>
    </row>
    <row r="40" spans="1:16" ht="12.75" customHeight="1">
      <c r="A40" s="297"/>
      <c r="B40" s="298"/>
      <c r="C40" s="298"/>
      <c r="D40" s="298"/>
      <c r="E40" s="309" t="s">
        <v>512</v>
      </c>
      <c r="F40" s="313"/>
      <c r="G40" s="301">
        <f t="shared" si="16"/>
        <v>34</v>
      </c>
      <c r="H40" s="727">
        <f aca="true" t="shared" si="20" ref="H40:M40">+H27+H30</f>
        <v>580</v>
      </c>
      <c r="I40" s="728">
        <f t="shared" si="20"/>
        <v>580</v>
      </c>
      <c r="J40" s="727">
        <f t="shared" si="20"/>
        <v>0</v>
      </c>
      <c r="K40" s="728">
        <f t="shared" si="20"/>
        <v>0</v>
      </c>
      <c r="L40" s="727">
        <f t="shared" si="20"/>
        <v>580</v>
      </c>
      <c r="M40" s="729">
        <f t="shared" si="20"/>
        <v>580</v>
      </c>
      <c r="N40" s="314"/>
      <c r="O40" s="296"/>
      <c r="P40" s="296"/>
    </row>
    <row r="41" spans="1:16" ht="12.75" customHeight="1">
      <c r="A41" s="297"/>
      <c r="B41" s="298"/>
      <c r="C41" s="298"/>
      <c r="D41" s="312"/>
      <c r="E41" s="303" t="s">
        <v>513</v>
      </c>
      <c r="F41" s="313"/>
      <c r="G41" s="301">
        <f t="shared" si="16"/>
        <v>35</v>
      </c>
      <c r="H41" s="727">
        <f aca="true" t="shared" si="21" ref="H41:M41">+H33</f>
        <v>4374</v>
      </c>
      <c r="I41" s="728">
        <f t="shared" si="21"/>
        <v>4374</v>
      </c>
      <c r="J41" s="727">
        <f t="shared" si="21"/>
        <v>0</v>
      </c>
      <c r="K41" s="728">
        <f t="shared" si="21"/>
        <v>0</v>
      </c>
      <c r="L41" s="727">
        <f t="shared" si="21"/>
        <v>4374</v>
      </c>
      <c r="M41" s="729">
        <f t="shared" si="21"/>
        <v>4374</v>
      </c>
      <c r="N41" s="314"/>
      <c r="O41" s="296"/>
      <c r="P41" s="296"/>
    </row>
    <row r="42" spans="1:14" ht="12.75" customHeight="1">
      <c r="A42" s="293"/>
      <c r="B42" s="294"/>
      <c r="C42" s="307"/>
      <c r="D42" s="294" t="s">
        <v>514</v>
      </c>
      <c r="E42" s="294"/>
      <c r="F42" s="295"/>
      <c r="G42" s="342">
        <f t="shared" si="16"/>
        <v>36</v>
      </c>
      <c r="H42" s="724">
        <f aca="true" t="shared" si="22" ref="H42:M42">+H43+H44+H45+H46</f>
        <v>20816</v>
      </c>
      <c r="I42" s="725">
        <f t="shared" si="22"/>
        <v>20816</v>
      </c>
      <c r="J42" s="724">
        <f t="shared" si="22"/>
        <v>3784</v>
      </c>
      <c r="K42" s="725">
        <f t="shared" si="22"/>
        <v>3784</v>
      </c>
      <c r="L42" s="724">
        <f t="shared" si="22"/>
        <v>24600</v>
      </c>
      <c r="M42" s="726">
        <f t="shared" si="22"/>
        <v>24600</v>
      </c>
      <c r="N42" s="314"/>
    </row>
    <row r="43" spans="1:14" ht="12.75" customHeight="1">
      <c r="A43" s="308"/>
      <c r="B43" s="303"/>
      <c r="C43" s="309"/>
      <c r="D43" s="312" t="s">
        <v>447</v>
      </c>
      <c r="E43" s="309" t="s">
        <v>515</v>
      </c>
      <c r="F43" s="310"/>
      <c r="G43" s="301">
        <f t="shared" si="16"/>
        <v>37</v>
      </c>
      <c r="H43" s="727">
        <f aca="true" t="shared" si="23" ref="H43:M43">+H11+H17</f>
        <v>14761</v>
      </c>
      <c r="I43" s="728">
        <f t="shared" si="23"/>
        <v>14761</v>
      </c>
      <c r="J43" s="727">
        <f t="shared" si="23"/>
        <v>3784</v>
      </c>
      <c r="K43" s="728">
        <f t="shared" si="23"/>
        <v>3784</v>
      </c>
      <c r="L43" s="727">
        <f t="shared" si="23"/>
        <v>18545</v>
      </c>
      <c r="M43" s="729">
        <f t="shared" si="23"/>
        <v>18545</v>
      </c>
      <c r="N43" s="311"/>
    </row>
    <row r="44" spans="1:14" ht="12.75" customHeight="1">
      <c r="A44" s="308"/>
      <c r="B44" s="303"/>
      <c r="C44" s="309"/>
      <c r="D44" s="298"/>
      <c r="E44" s="309" t="s">
        <v>516</v>
      </c>
      <c r="F44" s="310"/>
      <c r="G44" s="301">
        <f t="shared" si="16"/>
        <v>38</v>
      </c>
      <c r="H44" s="727">
        <f aca="true" t="shared" si="24" ref="H44:M44">+H21+H24</f>
        <v>6055</v>
      </c>
      <c r="I44" s="728">
        <f t="shared" si="24"/>
        <v>6055</v>
      </c>
      <c r="J44" s="727">
        <f t="shared" si="24"/>
        <v>0</v>
      </c>
      <c r="K44" s="728">
        <f t="shared" si="24"/>
        <v>0</v>
      </c>
      <c r="L44" s="727">
        <f t="shared" si="24"/>
        <v>6055</v>
      </c>
      <c r="M44" s="729">
        <f t="shared" si="24"/>
        <v>6055</v>
      </c>
      <c r="N44" s="314"/>
    </row>
    <row r="45" spans="1:14" ht="12.75" customHeight="1">
      <c r="A45" s="297"/>
      <c r="B45" s="298"/>
      <c r="C45" s="298"/>
      <c r="D45" s="298"/>
      <c r="E45" s="309" t="s">
        <v>517</v>
      </c>
      <c r="F45" s="313"/>
      <c r="G45" s="301">
        <f t="shared" si="16"/>
        <v>39</v>
      </c>
      <c r="H45" s="727">
        <f aca="true" t="shared" si="25" ref="H45:M45">+H28+H31</f>
        <v>0</v>
      </c>
      <c r="I45" s="728">
        <f t="shared" si="25"/>
        <v>0</v>
      </c>
      <c r="J45" s="727">
        <f t="shared" si="25"/>
        <v>0</v>
      </c>
      <c r="K45" s="728">
        <f t="shared" si="25"/>
        <v>0</v>
      </c>
      <c r="L45" s="727">
        <f t="shared" si="25"/>
        <v>0</v>
      </c>
      <c r="M45" s="729">
        <f t="shared" si="25"/>
        <v>0</v>
      </c>
      <c r="N45" s="314"/>
    </row>
    <row r="46" spans="1:14" ht="12.75" customHeight="1">
      <c r="A46" s="297"/>
      <c r="B46" s="298"/>
      <c r="C46" s="298"/>
      <c r="D46" s="312"/>
      <c r="E46" s="303" t="s">
        <v>518</v>
      </c>
      <c r="F46" s="313"/>
      <c r="G46" s="301">
        <f t="shared" si="16"/>
        <v>40</v>
      </c>
      <c r="H46" s="727">
        <f aca="true" t="shared" si="26" ref="H46:M46">+H34</f>
        <v>0</v>
      </c>
      <c r="I46" s="728">
        <f t="shared" si="26"/>
        <v>0</v>
      </c>
      <c r="J46" s="727">
        <f t="shared" si="26"/>
        <v>0</v>
      </c>
      <c r="K46" s="728">
        <f t="shared" si="26"/>
        <v>0</v>
      </c>
      <c r="L46" s="727">
        <f t="shared" si="26"/>
        <v>0</v>
      </c>
      <c r="M46" s="729">
        <f t="shared" si="26"/>
        <v>0</v>
      </c>
      <c r="N46" s="314"/>
    </row>
    <row r="47" spans="1:14" ht="12.75" customHeight="1">
      <c r="A47" s="1315" t="s">
        <v>519</v>
      </c>
      <c r="B47" s="1316"/>
      <c r="C47" s="1316"/>
      <c r="D47" s="1316"/>
      <c r="E47" s="1316"/>
      <c r="F47" s="1317"/>
      <c r="G47" s="343">
        <f t="shared" si="16"/>
        <v>41</v>
      </c>
      <c r="H47" s="733">
        <f aca="true" t="shared" si="27" ref="H47:M47">+H48+H52</f>
        <v>170624</v>
      </c>
      <c r="I47" s="734">
        <f t="shared" si="27"/>
        <v>170624</v>
      </c>
      <c r="J47" s="733">
        <f t="shared" si="27"/>
        <v>203994</v>
      </c>
      <c r="K47" s="734">
        <f t="shared" si="27"/>
        <v>9234</v>
      </c>
      <c r="L47" s="733">
        <f t="shared" si="27"/>
        <v>374618</v>
      </c>
      <c r="M47" s="735">
        <f t="shared" si="27"/>
        <v>179858</v>
      </c>
      <c r="N47" s="285"/>
    </row>
    <row r="48" spans="1:14" ht="12.75" customHeight="1">
      <c r="A48" s="293"/>
      <c r="B48" s="294"/>
      <c r="C48" s="306" t="s">
        <v>447</v>
      </c>
      <c r="D48" s="294" t="s">
        <v>520</v>
      </c>
      <c r="E48" s="294"/>
      <c r="F48" s="295"/>
      <c r="G48" s="342">
        <f t="shared" si="16"/>
        <v>42</v>
      </c>
      <c r="H48" s="724">
        <f aca="true" t="shared" si="28" ref="H48:M48">+H49+H50+H51</f>
        <v>149808</v>
      </c>
      <c r="I48" s="725">
        <f t="shared" si="28"/>
        <v>149808</v>
      </c>
      <c r="J48" s="724">
        <f t="shared" si="28"/>
        <v>200210</v>
      </c>
      <c r="K48" s="725">
        <f t="shared" si="28"/>
        <v>5450</v>
      </c>
      <c r="L48" s="724">
        <f t="shared" si="28"/>
        <v>350018</v>
      </c>
      <c r="M48" s="726">
        <f t="shared" si="28"/>
        <v>155258</v>
      </c>
      <c r="N48" s="311"/>
    </row>
    <row r="49" spans="1:14" ht="12.75" customHeight="1">
      <c r="A49" s="297"/>
      <c r="B49" s="298"/>
      <c r="C49" s="298"/>
      <c r="D49" s="312" t="s">
        <v>447</v>
      </c>
      <c r="E49" s="303" t="s">
        <v>545</v>
      </c>
      <c r="F49" s="313"/>
      <c r="G49" s="301">
        <f t="shared" si="16"/>
        <v>43</v>
      </c>
      <c r="H49" s="727">
        <f aca="true" t="shared" si="29" ref="H49:M49">+H10+H20+H27</f>
        <v>0</v>
      </c>
      <c r="I49" s="728">
        <f t="shared" si="29"/>
        <v>0</v>
      </c>
      <c r="J49" s="727">
        <f t="shared" si="29"/>
        <v>0</v>
      </c>
      <c r="K49" s="728">
        <f t="shared" si="29"/>
        <v>0</v>
      </c>
      <c r="L49" s="727">
        <f t="shared" si="29"/>
        <v>0</v>
      </c>
      <c r="M49" s="729">
        <f t="shared" si="29"/>
        <v>0</v>
      </c>
      <c r="N49" s="311"/>
    </row>
    <row r="50" spans="1:14" ht="12.75" customHeight="1">
      <c r="A50" s="297"/>
      <c r="B50" s="298"/>
      <c r="C50" s="298"/>
      <c r="D50" s="298"/>
      <c r="E50" s="303" t="s">
        <v>521</v>
      </c>
      <c r="F50" s="313"/>
      <c r="G50" s="301">
        <f t="shared" si="16"/>
        <v>44</v>
      </c>
      <c r="H50" s="727">
        <f aca="true" t="shared" si="30" ref="H50:M50">+H13+H23+H30</f>
        <v>145434</v>
      </c>
      <c r="I50" s="728">
        <f t="shared" si="30"/>
        <v>145434</v>
      </c>
      <c r="J50" s="727">
        <f t="shared" si="30"/>
        <v>200210</v>
      </c>
      <c r="K50" s="728">
        <f t="shared" si="30"/>
        <v>5450</v>
      </c>
      <c r="L50" s="727">
        <f t="shared" si="30"/>
        <v>345644</v>
      </c>
      <c r="M50" s="729">
        <f t="shared" si="30"/>
        <v>150884</v>
      </c>
      <c r="N50" s="311"/>
    </row>
    <row r="51" spans="1:14" ht="12.75" customHeight="1">
      <c r="A51" s="297"/>
      <c r="B51" s="298"/>
      <c r="C51" s="298"/>
      <c r="D51" s="312"/>
      <c r="E51" s="303" t="s">
        <v>522</v>
      </c>
      <c r="F51" s="313"/>
      <c r="G51" s="301">
        <f t="shared" si="16"/>
        <v>45</v>
      </c>
      <c r="H51" s="727">
        <f aca="true" t="shared" si="31" ref="H51:M51">+H33</f>
        <v>4374</v>
      </c>
      <c r="I51" s="728">
        <f t="shared" si="31"/>
        <v>4374</v>
      </c>
      <c r="J51" s="727">
        <f t="shared" si="31"/>
        <v>0</v>
      </c>
      <c r="K51" s="728">
        <f t="shared" si="31"/>
        <v>0</v>
      </c>
      <c r="L51" s="727">
        <f t="shared" si="31"/>
        <v>4374</v>
      </c>
      <c r="M51" s="729">
        <f t="shared" si="31"/>
        <v>4374</v>
      </c>
      <c r="N51" s="311"/>
    </row>
    <row r="52" spans="1:14" ht="12.75" customHeight="1">
      <c r="A52" s="293"/>
      <c r="B52" s="294"/>
      <c r="C52" s="307"/>
      <c r="D52" s="294" t="s">
        <v>523</v>
      </c>
      <c r="E52" s="294"/>
      <c r="F52" s="295"/>
      <c r="G52" s="342">
        <f t="shared" si="16"/>
        <v>46</v>
      </c>
      <c r="H52" s="724">
        <f aca="true" t="shared" si="32" ref="H52:M52">+H53+H54+H55</f>
        <v>20816</v>
      </c>
      <c r="I52" s="725">
        <f t="shared" si="32"/>
        <v>20816</v>
      </c>
      <c r="J52" s="724">
        <f t="shared" si="32"/>
        <v>3784</v>
      </c>
      <c r="K52" s="725">
        <f t="shared" si="32"/>
        <v>3784</v>
      </c>
      <c r="L52" s="724">
        <f t="shared" si="32"/>
        <v>24600</v>
      </c>
      <c r="M52" s="726">
        <f t="shared" si="32"/>
        <v>24600</v>
      </c>
      <c r="N52" s="314"/>
    </row>
    <row r="53" spans="1:14" ht="12.75" customHeight="1">
      <c r="A53" s="308"/>
      <c r="B53" s="303"/>
      <c r="C53" s="309"/>
      <c r="D53" s="312" t="s">
        <v>447</v>
      </c>
      <c r="E53" s="303" t="s">
        <v>546</v>
      </c>
      <c r="F53" s="310"/>
      <c r="G53" s="345">
        <f t="shared" si="16"/>
        <v>47</v>
      </c>
      <c r="H53" s="727">
        <f aca="true" t="shared" si="33" ref="H53:M53">+H11+H21+H28</f>
        <v>6069</v>
      </c>
      <c r="I53" s="728">
        <f t="shared" si="33"/>
        <v>6069</v>
      </c>
      <c r="J53" s="727">
        <f t="shared" si="33"/>
        <v>3784</v>
      </c>
      <c r="K53" s="728">
        <f t="shared" si="33"/>
        <v>3784</v>
      </c>
      <c r="L53" s="727">
        <f t="shared" si="33"/>
        <v>9853</v>
      </c>
      <c r="M53" s="729">
        <f t="shared" si="33"/>
        <v>9853</v>
      </c>
      <c r="N53" s="302"/>
    </row>
    <row r="54" spans="1:14" ht="12.75" customHeight="1">
      <c r="A54" s="308"/>
      <c r="B54" s="303"/>
      <c r="C54" s="309"/>
      <c r="D54" s="298"/>
      <c r="E54" s="303" t="s">
        <v>524</v>
      </c>
      <c r="F54" s="310"/>
      <c r="G54" s="345">
        <f t="shared" si="16"/>
        <v>48</v>
      </c>
      <c r="H54" s="727">
        <f aca="true" t="shared" si="34" ref="H54:M54">+H17+H24+H31</f>
        <v>14747</v>
      </c>
      <c r="I54" s="728">
        <f t="shared" si="34"/>
        <v>14747</v>
      </c>
      <c r="J54" s="727">
        <f t="shared" si="34"/>
        <v>0</v>
      </c>
      <c r="K54" s="728">
        <f t="shared" si="34"/>
        <v>0</v>
      </c>
      <c r="L54" s="727">
        <f t="shared" si="34"/>
        <v>14747</v>
      </c>
      <c r="M54" s="729">
        <f t="shared" si="34"/>
        <v>14747</v>
      </c>
      <c r="N54" s="302"/>
    </row>
    <row r="55" spans="1:14" ht="12.75" customHeight="1" thickBot="1">
      <c r="A55" s="315"/>
      <c r="B55" s="316"/>
      <c r="C55" s="316"/>
      <c r="D55" s="316"/>
      <c r="E55" s="317" t="s">
        <v>525</v>
      </c>
      <c r="F55" s="318"/>
      <c r="G55" s="319">
        <f t="shared" si="16"/>
        <v>49</v>
      </c>
      <c r="H55" s="730">
        <f aca="true" t="shared" si="35" ref="H55:M55">+H34</f>
        <v>0</v>
      </c>
      <c r="I55" s="731">
        <f t="shared" si="35"/>
        <v>0</v>
      </c>
      <c r="J55" s="730">
        <f t="shared" si="35"/>
        <v>0</v>
      </c>
      <c r="K55" s="731">
        <f t="shared" si="35"/>
        <v>0</v>
      </c>
      <c r="L55" s="730">
        <f t="shared" si="35"/>
        <v>0</v>
      </c>
      <c r="M55" s="732">
        <f t="shared" si="35"/>
        <v>0</v>
      </c>
      <c r="N55" s="314"/>
    </row>
    <row r="56" spans="1:13" ht="12.75">
      <c r="A56" s="279"/>
      <c r="B56" s="279"/>
      <c r="C56" s="279"/>
      <c r="D56" s="279"/>
      <c r="E56" s="279"/>
      <c r="F56" s="279"/>
      <c r="G56" s="281"/>
      <c r="H56" s="279"/>
      <c r="I56" s="279"/>
      <c r="J56" s="279"/>
      <c r="K56" s="279"/>
      <c r="L56" s="279"/>
      <c r="M56" s="279"/>
    </row>
    <row r="57" spans="1:13" ht="12.75">
      <c r="A57" s="279" t="s">
        <v>384</v>
      </c>
      <c r="B57" s="279"/>
      <c r="C57" s="279"/>
      <c r="D57" s="280"/>
      <c r="E57" s="280"/>
      <c r="F57" s="279"/>
      <c r="G57" s="281"/>
      <c r="H57" s="279"/>
      <c r="I57" s="279"/>
      <c r="J57" s="279"/>
      <c r="K57" s="279"/>
      <c r="L57" s="279"/>
      <c r="M57" s="279"/>
    </row>
    <row r="58" spans="1:14" ht="30.75" customHeight="1">
      <c r="A58" s="1314" t="s">
        <v>542</v>
      </c>
      <c r="B58" s="1314"/>
      <c r="C58" s="1314"/>
      <c r="D58" s="1314"/>
      <c r="E58" s="1314"/>
      <c r="F58" s="1314"/>
      <c r="G58" s="1314"/>
      <c r="H58" s="1314"/>
      <c r="I58" s="1314"/>
      <c r="J58" s="1314"/>
      <c r="K58" s="1314"/>
      <c r="L58" s="1314"/>
      <c r="M58" s="1314"/>
      <c r="N58" s="1314"/>
    </row>
    <row r="59" spans="1:14" ht="42.75" customHeight="1">
      <c r="A59" s="1314" t="s">
        <v>1309</v>
      </c>
      <c r="B59" s="1314"/>
      <c r="C59" s="1314"/>
      <c r="D59" s="1314"/>
      <c r="E59" s="1314"/>
      <c r="F59" s="1314"/>
      <c r="G59" s="1314"/>
      <c r="H59" s="1314"/>
      <c r="I59" s="1314"/>
      <c r="J59" s="1314"/>
      <c r="K59" s="1314"/>
      <c r="L59" s="1314"/>
      <c r="M59" s="1314"/>
      <c r="N59" s="1314"/>
    </row>
    <row r="60" spans="1:14" ht="17.25" customHeight="1">
      <c r="A60" s="1314" t="s">
        <v>614</v>
      </c>
      <c r="B60" s="1314"/>
      <c r="C60" s="1314"/>
      <c r="D60" s="1314"/>
      <c r="E60" s="1314"/>
      <c r="F60" s="1314"/>
      <c r="G60" s="1314"/>
      <c r="H60" s="1314"/>
      <c r="I60" s="1314"/>
      <c r="J60" s="1314"/>
      <c r="K60" s="1314"/>
      <c r="L60" s="1314"/>
      <c r="M60" s="1314"/>
      <c r="N60" s="1314"/>
    </row>
    <row r="61" spans="1:13" ht="15.75" customHeight="1">
      <c r="A61" s="388" t="s">
        <v>615</v>
      </c>
      <c r="B61" s="279"/>
      <c r="C61" s="279"/>
      <c r="D61" s="279"/>
      <c r="E61" s="279"/>
      <c r="F61" s="279"/>
      <c r="G61" s="281"/>
      <c r="H61" s="279"/>
      <c r="I61" s="279"/>
      <c r="J61" s="279"/>
      <c r="K61" s="279"/>
      <c r="L61" s="279"/>
      <c r="M61" s="279"/>
    </row>
    <row r="62" spans="1:13" ht="12.75">
      <c r="A62" s="279"/>
      <c r="B62" s="279"/>
      <c r="C62" s="279"/>
      <c r="D62" s="279"/>
      <c r="E62" s="279"/>
      <c r="F62" s="279"/>
      <c r="G62" s="281"/>
      <c r="H62" s="279"/>
      <c r="I62" s="279"/>
      <c r="J62" s="279"/>
      <c r="K62" s="279"/>
      <c r="L62" s="279"/>
      <c r="M62" s="279"/>
    </row>
    <row r="63" spans="1:13" ht="12.75">
      <c r="A63" s="279" t="s">
        <v>726</v>
      </c>
      <c r="B63" s="279"/>
      <c r="C63" s="279"/>
      <c r="D63" s="279"/>
      <c r="E63" s="279"/>
      <c r="F63" s="279"/>
      <c r="G63" s="281"/>
      <c r="H63" s="279"/>
      <c r="I63" s="279"/>
      <c r="J63" s="279"/>
      <c r="K63" s="279"/>
      <c r="L63" s="279"/>
      <c r="M63" s="279"/>
    </row>
    <row r="64" spans="1:13" ht="12.75">
      <c r="A64" s="279" t="s">
        <v>1094</v>
      </c>
      <c r="B64" s="279"/>
      <c r="C64" s="279"/>
      <c r="D64" s="279"/>
      <c r="E64" s="279"/>
      <c r="F64" s="279"/>
      <c r="G64" s="281"/>
      <c r="H64" s="279"/>
      <c r="I64" s="279"/>
      <c r="J64" s="279"/>
      <c r="K64" s="279"/>
      <c r="L64" s="279"/>
      <c r="M64" s="279"/>
    </row>
    <row r="65" spans="1:10" ht="12.75">
      <c r="A65" s="16" t="s">
        <v>1307</v>
      </c>
      <c r="B65" s="279"/>
      <c r="C65" s="279"/>
      <c r="D65" s="279"/>
      <c r="E65" s="279"/>
      <c r="F65" s="279"/>
      <c r="G65" s="281"/>
      <c r="H65" s="279"/>
      <c r="I65" s="279"/>
      <c r="J65" s="279"/>
    </row>
    <row r="66" ht="12.75">
      <c r="A66" s="16" t="s">
        <v>1308</v>
      </c>
    </row>
  </sheetData>
  <sheetProtection/>
  <mergeCells count="13">
    <mergeCell ref="L3:M3"/>
    <mergeCell ref="B7:F7"/>
    <mergeCell ref="A6:F6"/>
    <mergeCell ref="A3:F5"/>
    <mergeCell ref="G3:G5"/>
    <mergeCell ref="H3:I3"/>
    <mergeCell ref="J3:K3"/>
    <mergeCell ref="A58:N58"/>
    <mergeCell ref="A59:N59"/>
    <mergeCell ref="A60:N60"/>
    <mergeCell ref="A47:F47"/>
    <mergeCell ref="A36:F36"/>
    <mergeCell ref="B32:F32"/>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N101"/>
  <sheetViews>
    <sheetView zoomScale="115" zoomScaleNormal="115" zoomScalePageLayoutView="0" workbookViewId="0" topLeftCell="A1">
      <selection activeCell="H88" sqref="H88"/>
    </sheetView>
  </sheetViews>
  <sheetFormatPr defaultColWidth="10.57421875" defaultRowHeight="15"/>
  <cols>
    <col min="1" max="2" width="4.28125" style="752" customWidth="1"/>
    <col min="3" max="3" width="6.7109375" style="752" customWidth="1"/>
    <col min="4" max="4" width="49.421875" style="752" customWidth="1"/>
    <col min="5" max="5" width="12.28125" style="752" customWidth="1"/>
    <col min="6" max="7" width="10.8515625" style="752" customWidth="1"/>
    <col min="8" max="9" width="11.28125" style="752" customWidth="1"/>
    <col min="10" max="10" width="22.28125" style="752" customWidth="1"/>
    <col min="11" max="11" width="9.7109375" style="752" customWidth="1"/>
    <col min="12" max="12" width="11.28125" style="1084" bestFit="1" customWidth="1"/>
    <col min="13" max="13" width="11.28125" style="1084" customWidth="1"/>
    <col min="14" max="14" width="12.00390625" style="752" customWidth="1"/>
    <col min="15" max="16" width="9.140625" style="752" customWidth="1"/>
    <col min="17" max="17" width="18.57421875" style="752" bestFit="1" customWidth="1"/>
    <col min="18" max="247" width="9.140625" style="752" customWidth="1"/>
    <col min="248" max="248" width="59.7109375" style="752" customWidth="1"/>
    <col min="249" max="16384" width="10.57421875" style="752" customWidth="1"/>
  </cols>
  <sheetData>
    <row r="1" spans="1:2" ht="15.75">
      <c r="A1" s="751" t="s">
        <v>585</v>
      </c>
      <c r="B1" s="751"/>
    </row>
    <row r="2" spans="1:4" ht="15.75">
      <c r="A2" s="751"/>
      <c r="B2" s="751"/>
      <c r="D2" s="753" t="s">
        <v>548</v>
      </c>
    </row>
    <row r="3" ht="13.5" customHeight="1" thickBot="1">
      <c r="N3" s="754" t="s">
        <v>279</v>
      </c>
    </row>
    <row r="4" spans="1:14" ht="39" customHeight="1">
      <c r="A4" s="1343" t="s">
        <v>259</v>
      </c>
      <c r="B4" s="1365" t="s">
        <v>707</v>
      </c>
      <c r="C4" s="1356" t="s">
        <v>468</v>
      </c>
      <c r="D4" s="1357"/>
      <c r="E4" s="1363" t="s">
        <v>434</v>
      </c>
      <c r="F4" s="1362"/>
      <c r="G4" s="1362" t="s">
        <v>435</v>
      </c>
      <c r="H4" s="1362"/>
      <c r="I4" s="1362" t="s">
        <v>436</v>
      </c>
      <c r="J4" s="1362"/>
      <c r="K4" s="1350" t="s">
        <v>557</v>
      </c>
      <c r="L4" s="1351"/>
      <c r="M4" s="1354" t="s">
        <v>556</v>
      </c>
      <c r="N4" s="1348" t="s">
        <v>437</v>
      </c>
    </row>
    <row r="5" spans="1:14" ht="13.5" customHeight="1">
      <c r="A5" s="1344"/>
      <c r="B5" s="1366"/>
      <c r="C5" s="1358"/>
      <c r="D5" s="1359"/>
      <c r="E5" s="755" t="s">
        <v>469</v>
      </c>
      <c r="F5" s="756" t="s">
        <v>470</v>
      </c>
      <c r="G5" s="757" t="s">
        <v>386</v>
      </c>
      <c r="H5" s="756" t="s">
        <v>391</v>
      </c>
      <c r="I5" s="757" t="s">
        <v>386</v>
      </c>
      <c r="J5" s="756" t="s">
        <v>391</v>
      </c>
      <c r="K5" s="758" t="s">
        <v>455</v>
      </c>
      <c r="L5" s="1085" t="s">
        <v>456</v>
      </c>
      <c r="M5" s="1355"/>
      <c r="N5" s="1349"/>
    </row>
    <row r="6" spans="1:14" ht="15" customHeight="1" thickBot="1">
      <c r="A6" s="1345"/>
      <c r="B6" s="1367"/>
      <c r="C6" s="1360"/>
      <c r="D6" s="1361"/>
      <c r="E6" s="759" t="s">
        <v>327</v>
      </c>
      <c r="F6" s="760" t="s">
        <v>328</v>
      </c>
      <c r="G6" s="760" t="s">
        <v>329</v>
      </c>
      <c r="H6" s="760" t="s">
        <v>330</v>
      </c>
      <c r="I6" s="760" t="s">
        <v>388</v>
      </c>
      <c r="J6" s="760" t="s">
        <v>389</v>
      </c>
      <c r="K6" s="761" t="s">
        <v>333</v>
      </c>
      <c r="L6" s="1086" t="s">
        <v>334</v>
      </c>
      <c r="M6" s="1087" t="s">
        <v>361</v>
      </c>
      <c r="N6" s="762" t="s">
        <v>457</v>
      </c>
    </row>
    <row r="7" spans="1:14" s="763" customFormat="1" ht="16.5" customHeight="1">
      <c r="A7" s="1069">
        <f aca="true" t="shared" si="0" ref="A7:A29">+A6+1</f>
        <v>1</v>
      </c>
      <c r="B7" s="1070"/>
      <c r="C7" s="1071" t="s">
        <v>390</v>
      </c>
      <c r="D7" s="1072"/>
      <c r="E7" s="781">
        <f aca="true" t="shared" si="1" ref="E7:L7">+E8+E17</f>
        <v>143760</v>
      </c>
      <c r="F7" s="781">
        <f t="shared" si="1"/>
        <v>143760</v>
      </c>
      <c r="G7" s="781">
        <f t="shared" si="1"/>
        <v>210</v>
      </c>
      <c r="H7" s="781">
        <f t="shared" si="1"/>
        <v>210</v>
      </c>
      <c r="I7" s="781">
        <f t="shared" si="1"/>
        <v>143970</v>
      </c>
      <c r="J7" s="781">
        <f t="shared" si="1"/>
        <v>143970</v>
      </c>
      <c r="K7" s="781">
        <f t="shared" si="1"/>
        <v>0</v>
      </c>
      <c r="L7" s="1088">
        <f t="shared" si="1"/>
        <v>9608</v>
      </c>
      <c r="M7" s="1089">
        <f>+M8+M17</f>
        <v>0</v>
      </c>
      <c r="N7" s="782">
        <f>+N8+N17</f>
        <v>143970</v>
      </c>
    </row>
    <row r="8" spans="1:14" s="753" customFormat="1" ht="14.25" customHeight="1">
      <c r="A8" s="792">
        <f t="shared" si="0"/>
        <v>2</v>
      </c>
      <c r="B8" s="802">
        <v>9</v>
      </c>
      <c r="C8" s="1346" t="s">
        <v>533</v>
      </c>
      <c r="D8" s="1347"/>
      <c r="E8" s="783">
        <f aca="true" t="shared" si="2" ref="E8:L8">SUM(E9:E16)</f>
        <v>141252</v>
      </c>
      <c r="F8" s="783">
        <f t="shared" si="2"/>
        <v>141252</v>
      </c>
      <c r="G8" s="783">
        <f t="shared" si="2"/>
        <v>0</v>
      </c>
      <c r="H8" s="783">
        <f t="shared" si="2"/>
        <v>0</v>
      </c>
      <c r="I8" s="783">
        <f t="shared" si="2"/>
        <v>141252</v>
      </c>
      <c r="J8" s="783">
        <f t="shared" si="2"/>
        <v>141252</v>
      </c>
      <c r="K8" s="783">
        <f t="shared" si="2"/>
        <v>0</v>
      </c>
      <c r="L8" s="1090">
        <f t="shared" si="2"/>
        <v>9608</v>
      </c>
      <c r="M8" s="1091">
        <f>SUM(M9:M16)</f>
        <v>0</v>
      </c>
      <c r="N8" s="784">
        <f>SUM(N9:N16)</f>
        <v>141252</v>
      </c>
    </row>
    <row r="9" spans="1:14" ht="12.75" customHeight="1">
      <c r="A9" s="793">
        <f t="shared" si="0"/>
        <v>3</v>
      </c>
      <c r="B9" s="803"/>
      <c r="C9" s="794" t="s">
        <v>623</v>
      </c>
      <c r="D9" s="795" t="s">
        <v>624</v>
      </c>
      <c r="E9" s="766">
        <v>129400</v>
      </c>
      <c r="F9" s="766">
        <v>129400</v>
      </c>
      <c r="G9" s="766"/>
      <c r="H9" s="766"/>
      <c r="I9" s="785">
        <f aca="true" t="shared" si="3" ref="I9:I30">+E9+G9</f>
        <v>129400</v>
      </c>
      <c r="J9" s="785">
        <f aca="true" t="shared" si="4" ref="J9:J30">+F9+H9</f>
        <v>129400</v>
      </c>
      <c r="K9" s="766"/>
      <c r="L9" s="1092">
        <v>9605</v>
      </c>
      <c r="M9" s="1093"/>
      <c r="N9" s="789">
        <f aca="true" t="shared" si="5" ref="N9:N16">+J9+M9</f>
        <v>129400</v>
      </c>
    </row>
    <row r="10" spans="1:14" ht="12.75" customHeight="1">
      <c r="A10" s="793">
        <f>A9+1</f>
        <v>4</v>
      </c>
      <c r="B10" s="803"/>
      <c r="C10" s="794" t="s">
        <v>458</v>
      </c>
      <c r="D10" s="795" t="s">
        <v>459</v>
      </c>
      <c r="E10" s="766">
        <v>4185</v>
      </c>
      <c r="F10" s="766">
        <v>4185</v>
      </c>
      <c r="G10" s="766"/>
      <c r="H10" s="766"/>
      <c r="I10" s="785">
        <f t="shared" si="3"/>
        <v>4185</v>
      </c>
      <c r="J10" s="785">
        <f t="shared" si="4"/>
        <v>4185</v>
      </c>
      <c r="K10" s="766"/>
      <c r="L10" s="1092">
        <v>3</v>
      </c>
      <c r="M10" s="1093"/>
      <c r="N10" s="789">
        <f t="shared" si="5"/>
        <v>4185</v>
      </c>
    </row>
    <row r="11" spans="1:14" ht="12.75" customHeight="1">
      <c r="A11" s="793">
        <f t="shared" si="0"/>
        <v>5</v>
      </c>
      <c r="B11" s="803"/>
      <c r="C11" s="796" t="s">
        <v>460</v>
      </c>
      <c r="D11" s="797" t="s">
        <v>625</v>
      </c>
      <c r="E11" s="766">
        <f>1192</f>
        <v>1192</v>
      </c>
      <c r="F11" s="766">
        <f>1192</f>
        <v>1192</v>
      </c>
      <c r="G11" s="766"/>
      <c r="H11" s="766"/>
      <c r="I11" s="785">
        <f t="shared" si="3"/>
        <v>1192</v>
      </c>
      <c r="J11" s="785">
        <f t="shared" si="4"/>
        <v>1192</v>
      </c>
      <c r="K11" s="766"/>
      <c r="L11" s="1092"/>
      <c r="M11" s="1093"/>
      <c r="N11" s="789">
        <f t="shared" si="5"/>
        <v>1192</v>
      </c>
    </row>
    <row r="12" spans="1:14" ht="13.5" customHeight="1">
      <c r="A12" s="793">
        <f t="shared" si="0"/>
        <v>6</v>
      </c>
      <c r="B12" s="803"/>
      <c r="C12" s="794" t="s">
        <v>461</v>
      </c>
      <c r="D12" s="795" t="s">
        <v>462</v>
      </c>
      <c r="E12" s="766"/>
      <c r="F12" s="766"/>
      <c r="G12" s="766"/>
      <c r="H12" s="766"/>
      <c r="I12" s="785">
        <f>+E12+G12</f>
        <v>0</v>
      </c>
      <c r="J12" s="785">
        <f t="shared" si="4"/>
        <v>0</v>
      </c>
      <c r="K12" s="766"/>
      <c r="L12" s="1092"/>
      <c r="M12" s="1093"/>
      <c r="N12" s="789">
        <f t="shared" si="5"/>
        <v>0</v>
      </c>
    </row>
    <row r="13" spans="1:14" ht="13.5" customHeight="1">
      <c r="A13" s="793">
        <f t="shared" si="0"/>
        <v>7</v>
      </c>
      <c r="B13" s="803"/>
      <c r="C13" s="794" t="s">
        <v>465</v>
      </c>
      <c r="D13" s="795" t="s">
        <v>629</v>
      </c>
      <c r="E13" s="766">
        <v>4488</v>
      </c>
      <c r="F13" s="766">
        <v>4488</v>
      </c>
      <c r="G13" s="766"/>
      <c r="H13" s="766"/>
      <c r="I13" s="785">
        <f>+E13+G13</f>
        <v>4488</v>
      </c>
      <c r="J13" s="785">
        <f>+F13+H13</f>
        <v>4488</v>
      </c>
      <c r="K13" s="766"/>
      <c r="L13" s="1092"/>
      <c r="M13" s="1093"/>
      <c r="N13" s="789">
        <f t="shared" si="5"/>
        <v>4488</v>
      </c>
    </row>
    <row r="14" spans="1:14" ht="12.75" customHeight="1">
      <c r="A14" s="793">
        <f t="shared" si="0"/>
        <v>8</v>
      </c>
      <c r="B14" s="803"/>
      <c r="C14" s="794" t="s">
        <v>626</v>
      </c>
      <c r="D14" s="798" t="s">
        <v>463</v>
      </c>
      <c r="E14" s="766"/>
      <c r="F14" s="766"/>
      <c r="G14" s="766"/>
      <c r="H14" s="766"/>
      <c r="I14" s="785">
        <f t="shared" si="3"/>
        <v>0</v>
      </c>
      <c r="J14" s="785">
        <f t="shared" si="4"/>
        <v>0</v>
      </c>
      <c r="K14" s="766"/>
      <c r="L14" s="1092"/>
      <c r="M14" s="1093"/>
      <c r="N14" s="789">
        <f t="shared" si="5"/>
        <v>0</v>
      </c>
    </row>
    <row r="15" spans="1:14" ht="12.75" customHeight="1">
      <c r="A15" s="793">
        <f t="shared" si="0"/>
        <v>9</v>
      </c>
      <c r="B15" s="804"/>
      <c r="C15" s="799" t="s">
        <v>627</v>
      </c>
      <c r="D15" s="800" t="s">
        <v>464</v>
      </c>
      <c r="E15" s="766">
        <v>1371</v>
      </c>
      <c r="F15" s="766">
        <v>1371</v>
      </c>
      <c r="G15" s="766"/>
      <c r="H15" s="766"/>
      <c r="I15" s="785">
        <f t="shared" si="3"/>
        <v>1371</v>
      </c>
      <c r="J15" s="785">
        <f t="shared" si="4"/>
        <v>1371</v>
      </c>
      <c r="K15" s="766"/>
      <c r="L15" s="1092"/>
      <c r="M15" s="1093"/>
      <c r="N15" s="789">
        <f t="shared" si="5"/>
        <v>1371</v>
      </c>
    </row>
    <row r="16" spans="1:14" ht="12.75" customHeight="1">
      <c r="A16" s="765">
        <f>+A15+1</f>
        <v>10</v>
      </c>
      <c r="B16" s="804"/>
      <c r="C16" s="767"/>
      <c r="D16" s="970" t="s">
        <v>1310</v>
      </c>
      <c r="E16" s="766">
        <v>616</v>
      </c>
      <c r="F16" s="766">
        <v>616</v>
      </c>
      <c r="G16" s="766"/>
      <c r="H16" s="766"/>
      <c r="I16" s="785">
        <f t="shared" si="3"/>
        <v>616</v>
      </c>
      <c r="J16" s="785">
        <f t="shared" si="4"/>
        <v>616</v>
      </c>
      <c r="K16" s="766"/>
      <c r="L16" s="1092"/>
      <c r="M16" s="1093"/>
      <c r="N16" s="789">
        <f t="shared" si="5"/>
        <v>616</v>
      </c>
    </row>
    <row r="17" spans="1:14" s="753" customFormat="1" ht="12.75" customHeight="1">
      <c r="A17" s="792">
        <f t="shared" si="0"/>
        <v>11</v>
      </c>
      <c r="B17" s="802">
        <v>11</v>
      </c>
      <c r="C17" s="1368" t="s">
        <v>534</v>
      </c>
      <c r="D17" s="1369"/>
      <c r="E17" s="783">
        <f aca="true" t="shared" si="6" ref="E17:L17">SUM(E18:E22)</f>
        <v>2508</v>
      </c>
      <c r="F17" s="783">
        <f t="shared" si="6"/>
        <v>2508</v>
      </c>
      <c r="G17" s="783">
        <f t="shared" si="6"/>
        <v>210</v>
      </c>
      <c r="H17" s="783">
        <f t="shared" si="6"/>
        <v>210</v>
      </c>
      <c r="I17" s="783">
        <f t="shared" si="6"/>
        <v>2718</v>
      </c>
      <c r="J17" s="783">
        <f t="shared" si="6"/>
        <v>2718</v>
      </c>
      <c r="K17" s="783">
        <f t="shared" si="6"/>
        <v>0</v>
      </c>
      <c r="L17" s="1090">
        <f t="shared" si="6"/>
        <v>0</v>
      </c>
      <c r="M17" s="1091">
        <f>SUM(M18:M22)</f>
        <v>0</v>
      </c>
      <c r="N17" s="784">
        <f>SUM(N18:N22)</f>
        <v>2718</v>
      </c>
    </row>
    <row r="18" spans="1:14" s="753" customFormat="1" ht="12.75" customHeight="1">
      <c r="A18" s="801">
        <f>A17+1</f>
        <v>12</v>
      </c>
      <c r="B18" s="805"/>
      <c r="C18" s="796" t="s">
        <v>460</v>
      </c>
      <c r="D18" s="797" t="s">
        <v>625</v>
      </c>
      <c r="E18" s="766">
        <v>153</v>
      </c>
      <c r="F18" s="766">
        <v>153</v>
      </c>
      <c r="G18" s="766"/>
      <c r="H18" s="766"/>
      <c r="I18" s="785">
        <f t="shared" si="3"/>
        <v>153</v>
      </c>
      <c r="J18" s="785">
        <f t="shared" si="4"/>
        <v>153</v>
      </c>
      <c r="K18" s="766"/>
      <c r="L18" s="1092"/>
      <c r="M18" s="1093"/>
      <c r="N18" s="789">
        <f aca="true" t="shared" si="7" ref="N18:N24">+J18+M18</f>
        <v>153</v>
      </c>
    </row>
    <row r="19" spans="1:14" ht="12.75" customHeight="1">
      <c r="A19" s="793">
        <f>A18+1</f>
        <v>13</v>
      </c>
      <c r="B19" s="803"/>
      <c r="C19" s="794" t="s">
        <v>461</v>
      </c>
      <c r="D19" s="795" t="s">
        <v>462</v>
      </c>
      <c r="E19" s="766"/>
      <c r="F19" s="766"/>
      <c r="G19" s="766"/>
      <c r="H19" s="766"/>
      <c r="I19" s="785">
        <f t="shared" si="3"/>
        <v>0</v>
      </c>
      <c r="J19" s="785">
        <f t="shared" si="4"/>
        <v>0</v>
      </c>
      <c r="K19" s="766"/>
      <c r="L19" s="1092"/>
      <c r="M19" s="1093"/>
      <c r="N19" s="789">
        <f t="shared" si="7"/>
        <v>0</v>
      </c>
    </row>
    <row r="20" spans="1:14" ht="12.75" customHeight="1">
      <c r="A20" s="793">
        <f>A19+1</f>
        <v>14</v>
      </c>
      <c r="B20" s="803"/>
      <c r="C20" s="794" t="s">
        <v>465</v>
      </c>
      <c r="D20" s="795" t="s">
        <v>1311</v>
      </c>
      <c r="E20" s="766">
        <v>1555</v>
      </c>
      <c r="F20" s="766">
        <v>1555</v>
      </c>
      <c r="G20" s="766">
        <v>210</v>
      </c>
      <c r="H20" s="766">
        <v>210</v>
      </c>
      <c r="I20" s="785">
        <f t="shared" si="3"/>
        <v>1765</v>
      </c>
      <c r="J20" s="785">
        <f t="shared" si="4"/>
        <v>1765</v>
      </c>
      <c r="K20" s="766"/>
      <c r="L20" s="1092"/>
      <c r="M20" s="1093"/>
      <c r="N20" s="789">
        <f t="shared" si="7"/>
        <v>1765</v>
      </c>
    </row>
    <row r="21" spans="1:14" ht="12.75" customHeight="1">
      <c r="A21" s="793">
        <f t="shared" si="0"/>
        <v>15</v>
      </c>
      <c r="B21" s="803"/>
      <c r="C21" s="794" t="s">
        <v>466</v>
      </c>
      <c r="D21" s="795" t="s">
        <v>467</v>
      </c>
      <c r="E21" s="766"/>
      <c r="F21" s="766"/>
      <c r="G21" s="766"/>
      <c r="H21" s="766"/>
      <c r="I21" s="785">
        <f t="shared" si="3"/>
        <v>0</v>
      </c>
      <c r="J21" s="785">
        <f t="shared" si="4"/>
        <v>0</v>
      </c>
      <c r="K21" s="766"/>
      <c r="L21" s="1092"/>
      <c r="M21" s="1093"/>
      <c r="N21" s="789">
        <f t="shared" si="7"/>
        <v>0</v>
      </c>
    </row>
    <row r="22" spans="1:14" ht="12.75" customHeight="1">
      <c r="A22" s="765">
        <f t="shared" si="0"/>
        <v>16</v>
      </c>
      <c r="B22" s="804"/>
      <c r="C22" s="767"/>
      <c r="D22" s="970" t="s">
        <v>736</v>
      </c>
      <c r="E22" s="766">
        <v>800</v>
      </c>
      <c r="F22" s="766">
        <v>800</v>
      </c>
      <c r="G22" s="766"/>
      <c r="H22" s="766"/>
      <c r="I22" s="785">
        <f t="shared" si="3"/>
        <v>800</v>
      </c>
      <c r="J22" s="785">
        <f t="shared" si="4"/>
        <v>800</v>
      </c>
      <c r="K22" s="766"/>
      <c r="L22" s="1092"/>
      <c r="M22" s="1093"/>
      <c r="N22" s="789">
        <f t="shared" si="7"/>
        <v>800</v>
      </c>
    </row>
    <row r="23" spans="1:14" s="763" customFormat="1" ht="12.75" customHeight="1">
      <c r="A23" s="791">
        <f t="shared" si="0"/>
        <v>17</v>
      </c>
      <c r="B23" s="780">
        <v>18</v>
      </c>
      <c r="C23" s="1352" t="s">
        <v>477</v>
      </c>
      <c r="D23" s="1353"/>
      <c r="E23" s="786">
        <f>+E24</f>
        <v>1094</v>
      </c>
      <c r="F23" s="786">
        <f>+F24</f>
        <v>1094</v>
      </c>
      <c r="G23" s="786">
        <f>+G24</f>
        <v>0</v>
      </c>
      <c r="H23" s="786">
        <f>+H24</f>
        <v>0</v>
      </c>
      <c r="I23" s="786">
        <f>I24</f>
        <v>1094</v>
      </c>
      <c r="J23" s="786">
        <f>J24</f>
        <v>1094</v>
      </c>
      <c r="K23" s="786">
        <f>+K24</f>
        <v>0</v>
      </c>
      <c r="L23" s="1094">
        <f>+L24</f>
        <v>0</v>
      </c>
      <c r="M23" s="1095"/>
      <c r="N23" s="790">
        <f t="shared" si="7"/>
        <v>1094</v>
      </c>
    </row>
    <row r="24" spans="1:14" s="768" customFormat="1" ht="12.75" customHeight="1">
      <c r="A24" s="971">
        <v>19</v>
      </c>
      <c r="B24" s="972"/>
      <c r="C24" s="769"/>
      <c r="D24" s="970" t="s">
        <v>733</v>
      </c>
      <c r="E24" s="785">
        <v>1094</v>
      </c>
      <c r="F24" s="785">
        <v>1094</v>
      </c>
      <c r="G24" s="785"/>
      <c r="H24" s="785"/>
      <c r="I24" s="785">
        <f>E24+G24</f>
        <v>1094</v>
      </c>
      <c r="J24" s="785">
        <f>F24+H24</f>
        <v>1094</v>
      </c>
      <c r="K24" s="785"/>
      <c r="L24" s="1096"/>
      <c r="M24" s="1097"/>
      <c r="N24" s="789">
        <f t="shared" si="7"/>
        <v>1094</v>
      </c>
    </row>
    <row r="25" spans="1:14" ht="12.75" customHeight="1">
      <c r="A25" s="791">
        <v>20</v>
      </c>
      <c r="B25" s="780">
        <v>25</v>
      </c>
      <c r="C25" s="1352" t="s">
        <v>475</v>
      </c>
      <c r="D25" s="1353"/>
      <c r="E25" s="786">
        <f>+E26</f>
        <v>580</v>
      </c>
      <c r="F25" s="786">
        <f aca="true" t="shared" si="8" ref="F25:N26">+F26</f>
        <v>580</v>
      </c>
      <c r="G25" s="786">
        <f t="shared" si="8"/>
        <v>0</v>
      </c>
      <c r="H25" s="786">
        <f t="shared" si="8"/>
        <v>0</v>
      </c>
      <c r="I25" s="786">
        <f t="shared" si="8"/>
        <v>580</v>
      </c>
      <c r="J25" s="786">
        <f t="shared" si="8"/>
        <v>580</v>
      </c>
      <c r="K25" s="786">
        <f t="shared" si="8"/>
        <v>0</v>
      </c>
      <c r="L25" s="1094">
        <f t="shared" si="8"/>
        <v>0</v>
      </c>
      <c r="M25" s="1095">
        <f t="shared" si="8"/>
        <v>0</v>
      </c>
      <c r="N25" s="790">
        <f t="shared" si="8"/>
        <v>580</v>
      </c>
    </row>
    <row r="26" spans="1:14" ht="12.75" customHeight="1">
      <c r="A26" s="764">
        <f t="shared" si="0"/>
        <v>21</v>
      </c>
      <c r="B26" s="802"/>
      <c r="C26" s="1339" t="s">
        <v>535</v>
      </c>
      <c r="D26" s="1340"/>
      <c r="E26" s="783">
        <f>+E27</f>
        <v>580</v>
      </c>
      <c r="F26" s="783">
        <f t="shared" si="8"/>
        <v>580</v>
      </c>
      <c r="G26" s="783">
        <f t="shared" si="8"/>
        <v>0</v>
      </c>
      <c r="H26" s="783">
        <f t="shared" si="8"/>
        <v>0</v>
      </c>
      <c r="I26" s="783">
        <f t="shared" si="8"/>
        <v>580</v>
      </c>
      <c r="J26" s="783">
        <f t="shared" si="8"/>
        <v>580</v>
      </c>
      <c r="K26" s="783">
        <f t="shared" si="8"/>
        <v>0</v>
      </c>
      <c r="L26" s="1090">
        <f t="shared" si="8"/>
        <v>0</v>
      </c>
      <c r="M26" s="1091">
        <f t="shared" si="8"/>
        <v>0</v>
      </c>
      <c r="N26" s="784">
        <f t="shared" si="8"/>
        <v>580</v>
      </c>
    </row>
    <row r="27" spans="1:14" ht="12.75" customHeight="1">
      <c r="A27" s="765">
        <f t="shared" si="0"/>
        <v>22</v>
      </c>
      <c r="B27" s="803"/>
      <c r="C27" s="769"/>
      <c r="D27" s="970" t="s">
        <v>734</v>
      </c>
      <c r="E27" s="766">
        <v>580</v>
      </c>
      <c r="F27" s="766">
        <v>580</v>
      </c>
      <c r="G27" s="766"/>
      <c r="H27" s="766"/>
      <c r="I27" s="785">
        <f t="shared" si="3"/>
        <v>580</v>
      </c>
      <c r="J27" s="785">
        <f t="shared" si="4"/>
        <v>580</v>
      </c>
      <c r="K27" s="766"/>
      <c r="L27" s="1092"/>
      <c r="M27" s="1093"/>
      <c r="N27" s="789">
        <f>+J27+M27</f>
        <v>580</v>
      </c>
    </row>
    <row r="28" spans="1:14" ht="12.75" customHeight="1">
      <c r="A28" s="791">
        <f t="shared" si="0"/>
        <v>23</v>
      </c>
      <c r="B28" s="780">
        <v>28</v>
      </c>
      <c r="C28" s="1352" t="s">
        <v>478</v>
      </c>
      <c r="D28" s="1353"/>
      <c r="E28" s="786">
        <f>+E29+E30</f>
        <v>4374</v>
      </c>
      <c r="F28" s="786">
        <f>+F29+F30</f>
        <v>4374</v>
      </c>
      <c r="G28" s="786"/>
      <c r="H28" s="786">
        <f aca="true" t="shared" si="9" ref="H28:M28">+H29</f>
        <v>0</v>
      </c>
      <c r="I28" s="786">
        <f>+I29+I30</f>
        <v>4374</v>
      </c>
      <c r="J28" s="786">
        <f>+J29+I30</f>
        <v>4374</v>
      </c>
      <c r="K28" s="786">
        <f t="shared" si="9"/>
        <v>0</v>
      </c>
      <c r="L28" s="1094">
        <f t="shared" si="9"/>
        <v>0</v>
      </c>
      <c r="M28" s="1095">
        <f t="shared" si="9"/>
        <v>0</v>
      </c>
      <c r="N28" s="790">
        <f>+N29+N30</f>
        <v>4374</v>
      </c>
    </row>
    <row r="29" spans="1:14" s="977" customFormat="1" ht="12.75" customHeight="1">
      <c r="A29" s="971">
        <f t="shared" si="0"/>
        <v>24</v>
      </c>
      <c r="B29" s="972"/>
      <c r="C29" s="1341" t="s">
        <v>1544</v>
      </c>
      <c r="D29" s="1342"/>
      <c r="E29" s="785">
        <v>28</v>
      </c>
      <c r="F29" s="785">
        <v>28</v>
      </c>
      <c r="G29" s="785"/>
      <c r="H29" s="785"/>
      <c r="I29" s="785">
        <f>E29+G29</f>
        <v>28</v>
      </c>
      <c r="J29" s="785">
        <f>F29+H29</f>
        <v>28</v>
      </c>
      <c r="K29" s="785"/>
      <c r="L29" s="1096"/>
      <c r="M29" s="1097"/>
      <c r="N29" s="789">
        <f>J29+M29</f>
        <v>28</v>
      </c>
    </row>
    <row r="30" spans="1:14" ht="12.75" customHeight="1" thickBot="1">
      <c r="A30" s="1073">
        <f>A29+1</f>
        <v>25</v>
      </c>
      <c r="B30" s="1074"/>
      <c r="C30" s="1075"/>
      <c r="D30" s="1076" t="s">
        <v>735</v>
      </c>
      <c r="E30" s="785">
        <v>4346</v>
      </c>
      <c r="F30" s="785">
        <v>4346</v>
      </c>
      <c r="G30" s="785"/>
      <c r="H30" s="785"/>
      <c r="I30" s="785">
        <f t="shared" si="3"/>
        <v>4346</v>
      </c>
      <c r="J30" s="785">
        <f t="shared" si="4"/>
        <v>4346</v>
      </c>
      <c r="K30" s="785"/>
      <c r="L30" s="1096"/>
      <c r="M30" s="1097"/>
      <c r="N30" s="789">
        <f>+J30+M30</f>
        <v>4346</v>
      </c>
    </row>
    <row r="31" spans="1:14" s="773" customFormat="1" ht="13.5" customHeight="1" thickBot="1">
      <c r="A31" s="1068">
        <f>A30+1</f>
        <v>26</v>
      </c>
      <c r="B31" s="770"/>
      <c r="C31" s="771" t="s">
        <v>440</v>
      </c>
      <c r="D31" s="772"/>
      <c r="E31" s="787">
        <f aca="true" t="shared" si="10" ref="E31:L31">+E7+E23+E25+E28</f>
        <v>149808</v>
      </c>
      <c r="F31" s="787">
        <f t="shared" si="10"/>
        <v>149808</v>
      </c>
      <c r="G31" s="787">
        <f t="shared" si="10"/>
        <v>210</v>
      </c>
      <c r="H31" s="787">
        <f t="shared" si="10"/>
        <v>210</v>
      </c>
      <c r="I31" s="787">
        <f t="shared" si="10"/>
        <v>150018</v>
      </c>
      <c r="J31" s="787">
        <f t="shared" si="10"/>
        <v>150018</v>
      </c>
      <c r="K31" s="787">
        <f t="shared" si="10"/>
        <v>0</v>
      </c>
      <c r="L31" s="1098">
        <f t="shared" si="10"/>
        <v>9608</v>
      </c>
      <c r="M31" s="1099">
        <f>+M7+M23+M25+M28</f>
        <v>0</v>
      </c>
      <c r="N31" s="788">
        <f>+N7+N23+N25+N28</f>
        <v>150018</v>
      </c>
    </row>
    <row r="32" spans="1:14" s="778" customFormat="1" ht="13.5" customHeight="1">
      <c r="A32" s="774"/>
      <c r="B32" s="774"/>
      <c r="C32" s="775"/>
      <c r="D32" s="776"/>
      <c r="E32" s="777"/>
      <c r="F32" s="777"/>
      <c r="G32" s="777"/>
      <c r="H32" s="777"/>
      <c r="I32" s="777"/>
      <c r="J32" s="777"/>
      <c r="K32" s="777"/>
      <c r="L32" s="1100"/>
      <c r="M32" s="1100"/>
      <c r="N32" s="777"/>
    </row>
    <row r="33" spans="1:2" ht="22.5" customHeight="1">
      <c r="A33" s="753" t="s">
        <v>384</v>
      </c>
      <c r="B33" s="753"/>
    </row>
    <row r="34" spans="1:14" ht="57" customHeight="1">
      <c r="A34" s="1338" t="s">
        <v>1314</v>
      </c>
      <c r="B34" s="1338"/>
      <c r="C34" s="1338"/>
      <c r="D34" s="1338"/>
      <c r="E34" s="1338"/>
      <c r="F34" s="1338"/>
      <c r="G34" s="1338"/>
      <c r="H34" s="1338"/>
      <c r="I34" s="1338"/>
      <c r="J34" s="1338"/>
      <c r="K34" s="1338"/>
      <c r="L34" s="1338"/>
      <c r="M34" s="1338"/>
      <c r="N34" s="1338"/>
    </row>
    <row r="35" spans="1:14" ht="18" customHeight="1">
      <c r="A35" s="1338" t="s">
        <v>1312</v>
      </c>
      <c r="B35" s="1338"/>
      <c r="C35" s="1338"/>
      <c r="D35" s="1338"/>
      <c r="E35" s="1338"/>
      <c r="F35" s="1338"/>
      <c r="G35" s="1338"/>
      <c r="H35" s="1338"/>
      <c r="I35" s="1338"/>
      <c r="J35" s="1338"/>
      <c r="K35" s="1338"/>
      <c r="L35" s="1338"/>
      <c r="M35" s="1338"/>
      <c r="N35" s="1338"/>
    </row>
    <row r="36" spans="1:14" ht="33.75" customHeight="1">
      <c r="A36" s="1338" t="s">
        <v>1313</v>
      </c>
      <c r="B36" s="1338"/>
      <c r="C36" s="1338"/>
      <c r="D36" s="1338"/>
      <c r="E36" s="1338"/>
      <c r="F36" s="1338"/>
      <c r="G36" s="1338"/>
      <c r="H36" s="1338"/>
      <c r="I36" s="1338"/>
      <c r="J36" s="1338"/>
      <c r="K36" s="1338"/>
      <c r="L36" s="1338"/>
      <c r="M36" s="1338"/>
      <c r="N36" s="1338"/>
    </row>
    <row r="37" spans="1:14" ht="33.75" customHeight="1">
      <c r="A37" s="1338" t="s">
        <v>1327</v>
      </c>
      <c r="B37" s="1338"/>
      <c r="C37" s="1338"/>
      <c r="D37" s="1338"/>
      <c r="E37" s="1338"/>
      <c r="F37" s="1338"/>
      <c r="G37" s="1338"/>
      <c r="H37" s="1338"/>
      <c r="I37" s="1338"/>
      <c r="J37" s="1338"/>
      <c r="K37" s="1338"/>
      <c r="L37" s="1338"/>
      <c r="M37" s="1338"/>
      <c r="N37" s="1338"/>
    </row>
    <row r="38" spans="1:14" ht="19.5" customHeight="1">
      <c r="A38" s="1338" t="s">
        <v>1315</v>
      </c>
      <c r="B38" s="1338"/>
      <c r="C38" s="1338"/>
      <c r="D38" s="1338"/>
      <c r="E38" s="1338"/>
      <c r="F38" s="1338"/>
      <c r="G38" s="1338"/>
      <c r="H38" s="1338"/>
      <c r="I38" s="1338"/>
      <c r="J38" s="1338"/>
      <c r="K38" s="1338"/>
      <c r="L38" s="1338"/>
      <c r="M38" s="1338"/>
      <c r="N38" s="1338"/>
    </row>
    <row r="39" spans="1:14" ht="19.5" customHeight="1">
      <c r="A39" s="779"/>
      <c r="B39" s="779"/>
      <c r="C39" s="779"/>
      <c r="D39" s="779"/>
      <c r="E39" s="779"/>
      <c r="F39" s="779"/>
      <c r="G39" s="779"/>
      <c r="H39" s="779"/>
      <c r="I39" s="779"/>
      <c r="J39" s="779"/>
      <c r="K39" s="779"/>
      <c r="L39" s="1101"/>
      <c r="M39" s="1101"/>
      <c r="N39" s="779"/>
    </row>
    <row r="40" spans="1:4" ht="15">
      <c r="A40" s="324"/>
      <c r="B40" s="324"/>
      <c r="D40" s="753"/>
    </row>
    <row r="41" spans="1:12" ht="15">
      <c r="A41" s="1077" t="s">
        <v>726</v>
      </c>
      <c r="B41" s="1078"/>
      <c r="C41" s="1078"/>
      <c r="D41" s="1078"/>
      <c r="E41" s="1078"/>
      <c r="F41" s="1078"/>
      <c r="G41" s="1078"/>
      <c r="H41" s="1078"/>
      <c r="I41" s="1078"/>
      <c r="J41" s="371"/>
      <c r="K41" s="1079"/>
      <c r="L41" s="1102"/>
    </row>
    <row r="42" spans="1:12" ht="15">
      <c r="A42" s="1082" t="s">
        <v>1316</v>
      </c>
      <c r="B42" s="371"/>
      <c r="C42" s="371"/>
      <c r="D42" s="371"/>
      <c r="E42" s="371"/>
      <c r="F42" s="371"/>
      <c r="G42" s="371"/>
      <c r="H42" s="371"/>
      <c r="I42" s="371"/>
      <c r="J42" s="371"/>
      <c r="K42" s="1079"/>
      <c r="L42" s="1102"/>
    </row>
    <row r="43" spans="1:12" ht="15">
      <c r="A43" s="1080" t="s">
        <v>1317</v>
      </c>
      <c r="B43" s="1080"/>
      <c r="C43" s="1080"/>
      <c r="D43" s="1080"/>
      <c r="E43" s="1080"/>
      <c r="F43" s="1080"/>
      <c r="G43" s="371"/>
      <c r="H43" s="371"/>
      <c r="I43" s="371"/>
      <c r="J43" s="371"/>
      <c r="K43" s="1079"/>
      <c r="L43" s="1102"/>
    </row>
    <row r="44" spans="1:12" ht="15">
      <c r="A44" s="1080" t="s">
        <v>802</v>
      </c>
      <c r="B44" s="1080"/>
      <c r="C44" s="1080"/>
      <c r="D44" s="1080"/>
      <c r="E44" s="1080">
        <v>115</v>
      </c>
      <c r="F44" s="1080" t="s">
        <v>617</v>
      </c>
      <c r="G44" s="371"/>
      <c r="H44" s="371"/>
      <c r="I44" s="371"/>
      <c r="J44" s="371"/>
      <c r="K44" s="1079"/>
      <c r="L44" s="1102"/>
    </row>
    <row r="45" spans="1:12" ht="15">
      <c r="A45" s="1080" t="s">
        <v>803</v>
      </c>
      <c r="B45" s="1080"/>
      <c r="C45" s="1080"/>
      <c r="D45" s="1080"/>
      <c r="E45" s="1080">
        <v>98</v>
      </c>
      <c r="F45" s="1080" t="s">
        <v>617</v>
      </c>
      <c r="G45" s="371"/>
      <c r="H45" s="371"/>
      <c r="I45" s="371"/>
      <c r="J45" s="371"/>
      <c r="K45" s="1079"/>
      <c r="L45" s="1102"/>
    </row>
    <row r="46" spans="1:12" ht="15">
      <c r="A46" s="1080" t="s">
        <v>1318</v>
      </c>
      <c r="B46" s="1080"/>
      <c r="C46" s="1080"/>
      <c r="D46" s="1080"/>
      <c r="E46" s="1080">
        <v>484</v>
      </c>
      <c r="F46" s="1080" t="s">
        <v>617</v>
      </c>
      <c r="G46" s="371"/>
      <c r="H46" s="371"/>
      <c r="I46" s="371"/>
      <c r="J46" s="371"/>
      <c r="K46" s="1079"/>
      <c r="L46" s="1102"/>
    </row>
    <row r="47" spans="1:12" ht="15">
      <c r="A47" s="1080" t="s">
        <v>1319</v>
      </c>
      <c r="B47" s="1080"/>
      <c r="C47" s="1080"/>
      <c r="D47" s="1080"/>
      <c r="E47" s="1080">
        <v>300</v>
      </c>
      <c r="F47" s="1080" t="s">
        <v>617</v>
      </c>
      <c r="G47" s="371"/>
      <c r="H47" s="371"/>
      <c r="I47" s="371"/>
      <c r="J47" s="371"/>
      <c r="K47" s="1079"/>
      <c r="L47" s="1102"/>
    </row>
    <row r="48" spans="1:12" ht="15">
      <c r="A48" s="1080" t="s">
        <v>1320</v>
      </c>
      <c r="B48" s="1080"/>
      <c r="C48" s="1080"/>
      <c r="D48" s="1080"/>
      <c r="E48" s="1080">
        <v>616</v>
      </c>
      <c r="F48" s="1080" t="s">
        <v>617</v>
      </c>
      <c r="G48" s="371"/>
      <c r="H48" s="371"/>
      <c r="I48" s="371"/>
      <c r="J48" s="371"/>
      <c r="K48" s="1079"/>
      <c r="L48" s="1102"/>
    </row>
    <row r="49" spans="1:12" ht="15">
      <c r="A49" s="1026" t="s">
        <v>1328</v>
      </c>
      <c r="B49" s="371"/>
      <c r="C49" s="371"/>
      <c r="D49" s="371"/>
      <c r="E49" s="371"/>
      <c r="F49" s="371"/>
      <c r="G49" s="371"/>
      <c r="H49" s="371"/>
      <c r="I49" s="371"/>
      <c r="J49" s="371"/>
      <c r="K49" s="1079"/>
      <c r="L49" s="1102"/>
    </row>
    <row r="50" spans="1:12" ht="15">
      <c r="A50" s="1082" t="s">
        <v>804</v>
      </c>
      <c r="B50" s="371"/>
      <c r="C50" s="371"/>
      <c r="D50" s="371"/>
      <c r="E50" s="371"/>
      <c r="F50" s="371"/>
      <c r="G50" s="371"/>
      <c r="H50" s="371"/>
      <c r="I50" s="371"/>
      <c r="J50" s="371"/>
      <c r="K50" s="1079"/>
      <c r="L50" s="1102"/>
    </row>
    <row r="51" spans="1:12" ht="15">
      <c r="A51" s="1080" t="s">
        <v>805</v>
      </c>
      <c r="B51" s="1080"/>
      <c r="C51" s="1080"/>
      <c r="D51" s="1080"/>
      <c r="E51" s="1080"/>
      <c r="F51" s="1080"/>
      <c r="G51" s="371"/>
      <c r="H51" s="371"/>
      <c r="I51" s="371"/>
      <c r="J51" s="371"/>
      <c r="K51" s="1079"/>
      <c r="L51" s="1102"/>
    </row>
    <row r="52" spans="1:12" ht="15">
      <c r="A52" s="1080" t="s">
        <v>1329</v>
      </c>
      <c r="B52" s="1080"/>
      <c r="C52" s="1080"/>
      <c r="D52" s="1080"/>
      <c r="E52" s="1080"/>
      <c r="F52" s="1080"/>
      <c r="G52" s="371"/>
      <c r="H52" s="371"/>
      <c r="I52" s="371"/>
      <c r="J52" s="371"/>
      <c r="K52" s="1079"/>
      <c r="L52" s="1102"/>
    </row>
    <row r="53" spans="1:12" ht="15">
      <c r="A53" s="1080" t="s">
        <v>806</v>
      </c>
      <c r="B53" s="371"/>
      <c r="C53" s="371"/>
      <c r="D53" s="371"/>
      <c r="E53" s="371"/>
      <c r="F53" s="371"/>
      <c r="G53" s="371"/>
      <c r="H53" s="371"/>
      <c r="I53" s="371"/>
      <c r="J53" s="371"/>
      <c r="K53" s="1079"/>
      <c r="L53" s="1102"/>
    </row>
    <row r="54" spans="1:12" ht="15">
      <c r="A54" s="1080" t="s">
        <v>1321</v>
      </c>
      <c r="B54" s="371"/>
      <c r="C54" s="371"/>
      <c r="D54" s="371"/>
      <c r="E54" s="371"/>
      <c r="F54" s="371"/>
      <c r="G54" s="371"/>
      <c r="H54" s="371"/>
      <c r="I54" s="371"/>
      <c r="J54" s="371"/>
      <c r="K54" s="1079"/>
      <c r="L54" s="1102"/>
    </row>
    <row r="55" spans="1:12" ht="15">
      <c r="A55" s="1080" t="s">
        <v>807</v>
      </c>
      <c r="B55" s="371"/>
      <c r="C55" s="371"/>
      <c r="D55" s="371"/>
      <c r="E55" s="371"/>
      <c r="F55" s="371"/>
      <c r="G55" s="371"/>
      <c r="H55" s="371"/>
      <c r="I55" s="371"/>
      <c r="J55" s="371"/>
      <c r="K55" s="1079"/>
      <c r="L55" s="1102"/>
    </row>
    <row r="56" spans="1:12" ht="15">
      <c r="A56" s="1080" t="s">
        <v>808</v>
      </c>
      <c r="B56" s="371"/>
      <c r="C56" s="371"/>
      <c r="D56" s="371"/>
      <c r="E56" s="371"/>
      <c r="F56" s="371"/>
      <c r="G56" s="371"/>
      <c r="H56" s="371"/>
      <c r="I56" s="371"/>
      <c r="J56" s="371"/>
      <c r="K56" s="1079"/>
      <c r="L56" s="1102"/>
    </row>
    <row r="57" spans="1:12" ht="15">
      <c r="A57" s="1258" t="s">
        <v>1330</v>
      </c>
      <c r="B57" s="1081"/>
      <c r="C57" s="1081"/>
      <c r="D57" s="1081"/>
      <c r="E57" s="1081"/>
      <c r="F57" s="1081"/>
      <c r="G57" s="1081"/>
      <c r="H57" s="371"/>
      <c r="I57" s="371"/>
      <c r="J57" s="371"/>
      <c r="K57" s="371"/>
      <c r="L57" s="1103"/>
    </row>
    <row r="58" spans="1:12" ht="15">
      <c r="A58" s="1081" t="s">
        <v>820</v>
      </c>
      <c r="B58" s="1081"/>
      <c r="C58" s="1081"/>
      <c r="D58" s="1081"/>
      <c r="E58" s="1081"/>
      <c r="F58" s="1081"/>
      <c r="G58" s="1081"/>
      <c r="H58" s="371"/>
      <c r="I58" s="371"/>
      <c r="J58" s="371"/>
      <c r="K58" s="371"/>
      <c r="L58" s="1103"/>
    </row>
    <row r="59" spans="1:12" ht="15">
      <c r="A59" s="1081" t="s">
        <v>823</v>
      </c>
      <c r="B59" s="1081"/>
      <c r="C59" s="1081"/>
      <c r="D59" s="1081"/>
      <c r="E59" s="1081"/>
      <c r="F59" s="1081"/>
      <c r="G59" s="1081"/>
      <c r="H59" s="371"/>
      <c r="I59" s="371"/>
      <c r="J59" s="371"/>
      <c r="K59" s="371"/>
      <c r="L59" s="1103"/>
    </row>
    <row r="60" spans="1:12" ht="15">
      <c r="A60" s="1258" t="s">
        <v>1322</v>
      </c>
      <c r="B60" s="1081"/>
      <c r="C60" s="1081"/>
      <c r="D60" s="1081"/>
      <c r="E60" s="1081"/>
      <c r="F60" s="1081"/>
      <c r="G60" s="1081"/>
      <c r="H60" s="371"/>
      <c r="I60" s="371"/>
      <c r="J60" s="371"/>
      <c r="K60" s="371"/>
      <c r="L60" s="1103"/>
    </row>
    <row r="61" spans="1:12" ht="15">
      <c r="A61" s="1081" t="s">
        <v>822</v>
      </c>
      <c r="B61" s="1081"/>
      <c r="C61" s="1081"/>
      <c r="D61" s="1081"/>
      <c r="E61" s="1081"/>
      <c r="F61" s="1081"/>
      <c r="G61" s="1081"/>
      <c r="H61" s="371"/>
      <c r="I61" s="371"/>
      <c r="J61" s="371"/>
      <c r="K61" s="371"/>
      <c r="L61" s="1103"/>
    </row>
    <row r="62" spans="1:12" ht="15">
      <c r="A62" s="1081" t="s">
        <v>821</v>
      </c>
      <c r="B62" s="1081"/>
      <c r="C62" s="1081"/>
      <c r="D62" s="1081"/>
      <c r="E62" s="1081"/>
      <c r="F62" s="1081"/>
      <c r="G62" s="1081"/>
      <c r="H62" s="371"/>
      <c r="I62" s="371"/>
      <c r="J62" s="371"/>
      <c r="K62" s="371"/>
      <c r="L62" s="1103"/>
    </row>
    <row r="63" spans="1:12" ht="15">
      <c r="A63" s="1080" t="s">
        <v>1323</v>
      </c>
      <c r="B63" s="371"/>
      <c r="C63" s="371"/>
      <c r="D63" s="371"/>
      <c r="E63" s="371"/>
      <c r="F63" s="371"/>
      <c r="G63" s="371"/>
      <c r="H63" s="371"/>
      <c r="I63" s="371"/>
      <c r="J63" s="371"/>
      <c r="K63" s="371"/>
      <c r="L63" s="1103"/>
    </row>
    <row r="64" spans="1:12" ht="15">
      <c r="A64" s="1080" t="s">
        <v>819</v>
      </c>
      <c r="B64" s="371"/>
      <c r="C64" s="371"/>
      <c r="D64" s="371"/>
      <c r="E64" s="371"/>
      <c r="F64" s="371"/>
      <c r="G64" s="371"/>
      <c r="H64" s="371"/>
      <c r="I64" s="371"/>
      <c r="J64" s="371"/>
      <c r="K64" s="371"/>
      <c r="L64" s="1103"/>
    </row>
    <row r="65" spans="1:12" ht="15">
      <c r="A65" s="1080" t="s">
        <v>1324</v>
      </c>
      <c r="B65" s="371"/>
      <c r="C65" s="371"/>
      <c r="D65" s="371"/>
      <c r="E65" s="371"/>
      <c r="F65" s="371"/>
      <c r="G65" s="371"/>
      <c r="H65" s="371"/>
      <c r="I65" s="371"/>
      <c r="J65" s="371"/>
      <c r="K65" s="1079"/>
      <c r="L65" s="1102"/>
    </row>
    <row r="66" spans="1:12" ht="15">
      <c r="A66" s="1082" t="s">
        <v>809</v>
      </c>
      <c r="B66" s="1080"/>
      <c r="C66" s="1080"/>
      <c r="D66" s="1080"/>
      <c r="E66" s="1080"/>
      <c r="F66" s="1080"/>
      <c r="G66" s="1080"/>
      <c r="H66" s="1080"/>
      <c r="I66" s="371"/>
      <c r="J66" s="371"/>
      <c r="K66" s="1079"/>
      <c r="L66" s="1102"/>
    </row>
    <row r="67" spans="1:12" ht="15">
      <c r="A67" s="1080" t="s">
        <v>1095</v>
      </c>
      <c r="B67" s="1080"/>
      <c r="C67" s="1080"/>
      <c r="D67" s="1080"/>
      <c r="E67" s="1080"/>
      <c r="F67" s="1080"/>
      <c r="G67" s="1080"/>
      <c r="H67" s="1080"/>
      <c r="I67" s="371"/>
      <c r="J67" s="1080"/>
      <c r="K67" s="1079"/>
      <c r="L67" s="1102"/>
    </row>
    <row r="68" spans="1:12" ht="15">
      <c r="A68" s="1080" t="s">
        <v>1333</v>
      </c>
      <c r="B68" s="1080"/>
      <c r="C68" s="1080"/>
      <c r="D68" s="1080"/>
      <c r="E68" s="1080"/>
      <c r="F68" s="1080"/>
      <c r="G68" s="1080"/>
      <c r="H68" s="1080"/>
      <c r="I68" s="371"/>
      <c r="J68" s="371"/>
      <c r="K68" s="1079"/>
      <c r="L68" s="1102"/>
    </row>
    <row r="69" spans="1:12" ht="15">
      <c r="A69" s="1026" t="s">
        <v>824</v>
      </c>
      <c r="B69" s="1026"/>
      <c r="C69" s="1026"/>
      <c r="D69" s="1080"/>
      <c r="E69" s="1080">
        <v>150</v>
      </c>
      <c r="F69" s="1080" t="s">
        <v>617</v>
      </c>
      <c r="G69" s="1080"/>
      <c r="H69" s="1080"/>
      <c r="I69" s="371"/>
      <c r="J69" s="371"/>
      <c r="K69" s="1079"/>
      <c r="L69" s="1102"/>
    </row>
    <row r="70" spans="1:12" ht="15">
      <c r="A70" s="1026" t="s">
        <v>825</v>
      </c>
      <c r="B70" s="1026"/>
      <c r="C70" s="1026"/>
      <c r="D70" s="1080"/>
      <c r="E70" s="1080">
        <v>300</v>
      </c>
      <c r="F70" s="1080" t="s">
        <v>617</v>
      </c>
      <c r="G70" s="1080"/>
      <c r="H70" s="1080"/>
      <c r="I70" s="371"/>
      <c r="J70" s="371"/>
      <c r="K70" s="1079"/>
      <c r="L70" s="1102"/>
    </row>
    <row r="71" spans="1:12" ht="15">
      <c r="A71" s="1026" t="s">
        <v>826</v>
      </c>
      <c r="B71" s="1026"/>
      <c r="C71" s="1026"/>
      <c r="D71" s="1080"/>
      <c r="E71" s="1080">
        <v>330</v>
      </c>
      <c r="F71" s="1080" t="s">
        <v>617</v>
      </c>
      <c r="G71" s="1080"/>
      <c r="H71" s="1080"/>
      <c r="I71" s="371"/>
      <c r="J71" s="371"/>
      <c r="K71" s="1079"/>
      <c r="L71" s="1102"/>
    </row>
    <row r="72" spans="1:12" ht="15">
      <c r="A72" s="1080" t="s">
        <v>827</v>
      </c>
      <c r="B72" s="1080"/>
      <c r="C72" s="1080"/>
      <c r="D72" s="1080"/>
      <c r="E72" s="1080">
        <v>214</v>
      </c>
      <c r="F72" s="1080" t="s">
        <v>617</v>
      </c>
      <c r="G72" s="1080"/>
      <c r="H72" s="1080"/>
      <c r="I72" s="371"/>
      <c r="J72" s="371"/>
      <c r="K72" s="1079"/>
      <c r="L72" s="1102"/>
    </row>
    <row r="73" spans="1:12" ht="15">
      <c r="A73" s="1080" t="s">
        <v>828</v>
      </c>
      <c r="B73" s="1080"/>
      <c r="C73" s="1080"/>
      <c r="D73" s="1080"/>
      <c r="E73" s="1080">
        <v>100</v>
      </c>
      <c r="F73" s="1080" t="s">
        <v>617</v>
      </c>
      <c r="G73" s="1080"/>
      <c r="H73" s="1080"/>
      <c r="I73" s="371"/>
      <c r="J73" s="371"/>
      <c r="K73" s="1079"/>
      <c r="L73" s="1102"/>
    </row>
    <row r="74" spans="1:12" ht="15">
      <c r="A74" s="1082" t="s">
        <v>810</v>
      </c>
      <c r="B74" s="1080"/>
      <c r="C74" s="1080"/>
      <c r="D74" s="1080"/>
      <c r="E74" s="1080"/>
      <c r="F74" s="1080"/>
      <c r="G74" s="1080"/>
      <c r="H74" s="1080"/>
      <c r="I74" s="371"/>
      <c r="J74" s="371"/>
      <c r="K74" s="1079"/>
      <c r="L74" s="1102"/>
    </row>
    <row r="75" spans="1:12" ht="15">
      <c r="A75" s="1080" t="s">
        <v>830</v>
      </c>
      <c r="B75" s="1080"/>
      <c r="C75" s="1080"/>
      <c r="D75" s="1080"/>
      <c r="E75" s="1080"/>
      <c r="F75" s="1080"/>
      <c r="G75" s="1080"/>
      <c r="H75" s="1080"/>
      <c r="I75" s="371"/>
      <c r="J75" s="371"/>
      <c r="K75" s="1079"/>
      <c r="L75" s="1102"/>
    </row>
    <row r="76" spans="1:12" ht="15">
      <c r="A76" s="1080" t="s">
        <v>811</v>
      </c>
      <c r="B76" s="1080"/>
      <c r="C76" s="1080"/>
      <c r="D76" s="1083"/>
      <c r="E76" s="1080">
        <v>280</v>
      </c>
      <c r="F76" s="1080" t="s">
        <v>617</v>
      </c>
      <c r="G76" s="1080"/>
      <c r="H76" s="1080"/>
      <c r="I76" s="371"/>
      <c r="J76" s="371"/>
      <c r="K76" s="1079"/>
      <c r="L76" s="1102"/>
    </row>
    <row r="77" spans="1:12" ht="15">
      <c r="A77" s="1080" t="s">
        <v>829</v>
      </c>
      <c r="B77" s="1080"/>
      <c r="C77" s="1080"/>
      <c r="D77" s="1083"/>
      <c r="E77" s="1080">
        <v>300</v>
      </c>
      <c r="F77" s="1080" t="s">
        <v>617</v>
      </c>
      <c r="G77" s="1080"/>
      <c r="H77" s="1080"/>
      <c r="I77" s="371"/>
      <c r="J77" s="371"/>
      <c r="K77" s="1079"/>
      <c r="L77" s="1102"/>
    </row>
    <row r="78" spans="1:12" ht="15">
      <c r="A78" s="1080" t="s">
        <v>1334</v>
      </c>
      <c r="B78" s="1080"/>
      <c r="C78" s="1080"/>
      <c r="D78" s="1080"/>
      <c r="E78" s="1080"/>
      <c r="F78" s="1080"/>
      <c r="G78" s="1080"/>
      <c r="H78" s="1080"/>
      <c r="I78" s="371"/>
      <c r="J78" s="371"/>
      <c r="K78" s="1079"/>
      <c r="L78" s="1102"/>
    </row>
    <row r="79" spans="1:12" ht="15">
      <c r="A79" s="1082" t="s">
        <v>812</v>
      </c>
      <c r="B79" s="1080"/>
      <c r="C79" s="1080"/>
      <c r="D79" s="1080"/>
      <c r="E79" s="1080"/>
      <c r="F79" s="1080"/>
      <c r="G79" s="1080"/>
      <c r="H79" s="1080"/>
      <c r="I79" s="371"/>
      <c r="J79" s="371"/>
      <c r="K79" s="1079"/>
      <c r="L79" s="1102"/>
    </row>
    <row r="80" spans="1:12" ht="15">
      <c r="A80" s="1080" t="s">
        <v>813</v>
      </c>
      <c r="B80" s="1080"/>
      <c r="C80" s="1080"/>
      <c r="D80" s="1080"/>
      <c r="E80" s="371"/>
      <c r="F80" s="371"/>
      <c r="G80" s="371"/>
      <c r="H80" s="371"/>
      <c r="I80" s="371"/>
      <c r="J80" s="371"/>
      <c r="K80" s="1079"/>
      <c r="L80" s="1102"/>
    </row>
    <row r="81" spans="1:12" ht="15">
      <c r="A81" s="1080" t="s">
        <v>1325</v>
      </c>
      <c r="B81" s="371"/>
      <c r="C81" s="371"/>
      <c r="D81" s="371"/>
      <c r="E81" s="371"/>
      <c r="F81" s="371"/>
      <c r="G81" s="371"/>
      <c r="H81" s="371"/>
      <c r="I81" s="371"/>
      <c r="J81" s="371"/>
      <c r="K81" s="1079"/>
      <c r="L81" s="1102"/>
    </row>
    <row r="82" spans="1:14" ht="15">
      <c r="A82" s="1080" t="s">
        <v>814</v>
      </c>
      <c r="B82" s="371"/>
      <c r="C82" s="371"/>
      <c r="D82" s="371"/>
      <c r="E82" s="371"/>
      <c r="F82" s="371"/>
      <c r="G82" s="371"/>
      <c r="H82" s="371"/>
      <c r="I82" s="1104"/>
      <c r="J82" s="1104"/>
      <c r="K82" s="1105"/>
      <c r="L82" s="1106"/>
      <c r="M82" s="1107"/>
      <c r="N82" s="977"/>
    </row>
    <row r="83" spans="1:14" ht="15">
      <c r="A83" s="1080" t="s">
        <v>801</v>
      </c>
      <c r="B83" s="1080"/>
      <c r="C83" s="1080"/>
      <c r="D83" s="1083"/>
      <c r="E83" s="1262">
        <v>1327</v>
      </c>
      <c r="F83" s="1080" t="s">
        <v>617</v>
      </c>
      <c r="G83" s="371"/>
      <c r="H83" s="371"/>
      <c r="I83" s="1104"/>
      <c r="J83" s="1108"/>
      <c r="K83" s="1109"/>
      <c r="L83" s="1110"/>
      <c r="M83" s="1110"/>
      <c r="N83" s="1111"/>
    </row>
    <row r="84" spans="1:14" ht="15">
      <c r="A84" s="1080" t="s">
        <v>802</v>
      </c>
      <c r="B84" s="1080"/>
      <c r="C84" s="1080"/>
      <c r="D84" s="1083"/>
      <c r="E84" s="1080">
        <v>684</v>
      </c>
      <c r="F84" s="1080" t="s">
        <v>617</v>
      </c>
      <c r="G84" s="371"/>
      <c r="H84" s="371"/>
      <c r="I84" s="1104"/>
      <c r="J84" s="1108"/>
      <c r="K84" s="1109"/>
      <c r="L84" s="1110"/>
      <c r="M84" s="1110"/>
      <c r="N84" s="1111"/>
    </row>
    <row r="85" spans="1:14" ht="15">
      <c r="A85" s="1080" t="s">
        <v>815</v>
      </c>
      <c r="B85" s="1080"/>
      <c r="C85" s="1080"/>
      <c r="D85" s="1083"/>
      <c r="E85" s="1080">
        <v>831</v>
      </c>
      <c r="F85" s="1080" t="s">
        <v>617</v>
      </c>
      <c r="G85" s="371"/>
      <c r="H85" s="371"/>
      <c r="I85" s="1104"/>
      <c r="J85" s="1108"/>
      <c r="K85" s="1109"/>
      <c r="L85" s="1110"/>
      <c r="M85" s="1110"/>
      <c r="N85" s="1111"/>
    </row>
    <row r="86" spans="1:14" ht="15">
      <c r="A86" s="1080" t="s">
        <v>1331</v>
      </c>
      <c r="B86" s="1080"/>
      <c r="C86" s="1080"/>
      <c r="D86" s="1083"/>
      <c r="E86" s="1080">
        <v>314</v>
      </c>
      <c r="F86" s="1080" t="s">
        <v>617</v>
      </c>
      <c r="G86" s="371"/>
      <c r="H86" s="371"/>
      <c r="I86" s="1104"/>
      <c r="J86" s="1108"/>
      <c r="K86" s="1109"/>
      <c r="L86" s="1110"/>
      <c r="M86" s="1110"/>
      <c r="N86" s="1112"/>
    </row>
    <row r="87" spans="1:14" ht="15">
      <c r="A87" s="1080" t="s">
        <v>816</v>
      </c>
      <c r="B87" s="1080"/>
      <c r="C87" s="1080"/>
      <c r="D87" s="1083"/>
      <c r="E87" s="1080">
        <v>547</v>
      </c>
      <c r="F87" s="1080" t="s">
        <v>617</v>
      </c>
      <c r="G87" s="371"/>
      <c r="H87" s="371"/>
      <c r="I87" s="1104"/>
      <c r="J87" s="1108"/>
      <c r="K87" s="1109"/>
      <c r="L87" s="1110"/>
      <c r="M87" s="1110"/>
      <c r="N87" s="1111"/>
    </row>
    <row r="88" spans="1:14" ht="15">
      <c r="A88" s="1080" t="s">
        <v>1326</v>
      </c>
      <c r="B88" s="1080"/>
      <c r="C88" s="1080"/>
      <c r="D88" s="1083"/>
      <c r="E88" s="1080">
        <v>643</v>
      </c>
      <c r="F88" s="1080" t="s">
        <v>617</v>
      </c>
      <c r="G88" s="371"/>
      <c r="H88" s="371"/>
      <c r="I88" s="1104"/>
      <c r="J88" s="1108"/>
      <c r="K88" s="1109"/>
      <c r="L88" s="1110"/>
      <c r="M88" s="1110"/>
      <c r="N88" s="1111"/>
    </row>
    <row r="89" spans="1:14" ht="15">
      <c r="A89" s="1080" t="s">
        <v>1332</v>
      </c>
      <c r="B89" s="1080"/>
      <c r="C89" s="1080"/>
      <c r="D89" s="1080"/>
      <c r="E89" s="1080"/>
      <c r="F89" s="1080"/>
      <c r="G89" s="371"/>
      <c r="H89" s="371"/>
      <c r="I89" s="1104"/>
      <c r="J89" s="1108"/>
      <c r="K89" s="1109"/>
      <c r="L89" s="1110"/>
      <c r="M89" s="1110"/>
      <c r="N89" s="1112"/>
    </row>
    <row r="90" spans="1:14" ht="15">
      <c r="A90" s="1080" t="s">
        <v>831</v>
      </c>
      <c r="B90" s="1080"/>
      <c r="C90" s="1080"/>
      <c r="D90" s="1080"/>
      <c r="E90" s="1080"/>
      <c r="F90" s="1080"/>
      <c r="G90" s="1080"/>
      <c r="H90" s="371"/>
      <c r="I90" s="1104"/>
      <c r="J90" s="1108"/>
      <c r="K90" s="1109"/>
      <c r="L90" s="1110"/>
      <c r="M90" s="1110"/>
      <c r="N90" s="1111"/>
    </row>
    <row r="91" spans="1:14" ht="15">
      <c r="A91" s="1080" t="s">
        <v>817</v>
      </c>
      <c r="B91" s="1080"/>
      <c r="C91" s="1080"/>
      <c r="D91" s="1080"/>
      <c r="E91" s="1080"/>
      <c r="F91" s="1080"/>
      <c r="G91" s="1080"/>
      <c r="H91" s="371"/>
      <c r="I91" s="1104"/>
      <c r="J91" s="1108"/>
      <c r="K91" s="1109"/>
      <c r="L91" s="1110"/>
      <c r="M91" s="1110"/>
      <c r="N91" s="1111"/>
    </row>
    <row r="92" spans="1:14" ht="15">
      <c r="A92" s="1080" t="s">
        <v>818</v>
      </c>
      <c r="B92" s="1080"/>
      <c r="C92" s="1080"/>
      <c r="D92" s="1080"/>
      <c r="E92" s="1080"/>
      <c r="F92" s="1080"/>
      <c r="G92" s="1080"/>
      <c r="H92" s="371"/>
      <c r="I92" s="1104"/>
      <c r="J92" s="1108"/>
      <c r="K92" s="1109"/>
      <c r="L92" s="1110"/>
      <c r="M92" s="1110"/>
      <c r="N92" s="1111"/>
    </row>
    <row r="93" spans="1:14" ht="15">
      <c r="A93" s="1080" t="s">
        <v>1335</v>
      </c>
      <c r="B93" s="1080"/>
      <c r="C93" s="1080"/>
      <c r="D93" s="1080"/>
      <c r="E93" s="1080"/>
      <c r="F93" s="1080"/>
      <c r="G93" s="1080"/>
      <c r="H93" s="371"/>
      <c r="I93" s="1104"/>
      <c r="J93" s="1108"/>
      <c r="K93" s="1109"/>
      <c r="L93" s="1110"/>
      <c r="M93" s="1110"/>
      <c r="N93" s="1111"/>
    </row>
    <row r="94" spans="1:14" ht="15">
      <c r="A94" s="1080"/>
      <c r="B94" s="1080"/>
      <c r="C94" s="1080"/>
      <c r="D94" s="1080"/>
      <c r="E94" s="1080"/>
      <c r="F94" s="1080"/>
      <c r="G94" s="1080"/>
      <c r="H94" s="371"/>
      <c r="I94" s="1104"/>
      <c r="J94" s="1108"/>
      <c r="K94" s="1109"/>
      <c r="L94" s="1110"/>
      <c r="M94" s="1110"/>
      <c r="N94" s="1111"/>
    </row>
    <row r="95" spans="9:14" ht="15">
      <c r="I95" s="977"/>
      <c r="J95" s="1108"/>
      <c r="K95" s="1109"/>
      <c r="L95" s="1110"/>
      <c r="M95" s="1110"/>
      <c r="N95" s="1111"/>
    </row>
    <row r="96" spans="1:14" ht="15">
      <c r="A96" s="1364"/>
      <c r="B96" s="1364"/>
      <c r="C96" s="1364"/>
      <c r="D96" s="1364"/>
      <c r="E96" s="1364"/>
      <c r="F96" s="1364"/>
      <c r="G96" s="1364"/>
      <c r="I96" s="977"/>
      <c r="J96" s="1108"/>
      <c r="K96" s="1109"/>
      <c r="L96" s="1110"/>
      <c r="M96" s="1110"/>
      <c r="N96" s="1111"/>
    </row>
    <row r="97" spans="1:14" ht="15">
      <c r="A97" s="1364"/>
      <c r="B97" s="1364"/>
      <c r="C97" s="1364"/>
      <c r="D97" s="1364"/>
      <c r="E97" s="1364"/>
      <c r="F97" s="1364"/>
      <c r="G97" s="1364"/>
      <c r="I97" s="977"/>
      <c r="J97" s="977"/>
      <c r="K97" s="977"/>
      <c r="L97" s="1107"/>
      <c r="M97" s="1107"/>
      <c r="N97" s="977"/>
    </row>
    <row r="98" spans="1:7" ht="15">
      <c r="A98" s="1364"/>
      <c r="B98" s="1364"/>
      <c r="C98" s="1364"/>
      <c r="D98" s="1364"/>
      <c r="E98" s="1364"/>
      <c r="F98" s="1364"/>
      <c r="G98" s="1364"/>
    </row>
    <row r="99" spans="1:7" ht="15">
      <c r="A99" s="1364"/>
      <c r="B99" s="1364"/>
      <c r="C99" s="1364"/>
      <c r="D99" s="1364"/>
      <c r="E99" s="1364"/>
      <c r="F99" s="1364"/>
      <c r="G99" s="1364"/>
    </row>
    <row r="100" spans="1:7" ht="15">
      <c r="A100" s="1364"/>
      <c r="B100" s="1364"/>
      <c r="C100" s="1364"/>
      <c r="D100" s="1364"/>
      <c r="E100" s="1364"/>
      <c r="F100" s="1364"/>
      <c r="G100" s="1364"/>
    </row>
    <row r="101" spans="1:7" ht="15">
      <c r="A101" s="1364"/>
      <c r="B101" s="1364"/>
      <c r="C101" s="1364"/>
      <c r="D101" s="1364"/>
      <c r="E101" s="1364"/>
      <c r="F101" s="1364"/>
      <c r="G101" s="1364"/>
    </row>
  </sheetData>
  <sheetProtection insertRows="0"/>
  <mergeCells count="27">
    <mergeCell ref="A100:G100"/>
    <mergeCell ref="A101:G101"/>
    <mergeCell ref="C28:D28"/>
    <mergeCell ref="B4:B6"/>
    <mergeCell ref="A96:G96"/>
    <mergeCell ref="A97:G97"/>
    <mergeCell ref="A98:G98"/>
    <mergeCell ref="A99:G99"/>
    <mergeCell ref="C17:D17"/>
    <mergeCell ref="C25:D25"/>
    <mergeCell ref="A35:N35"/>
    <mergeCell ref="M4:M5"/>
    <mergeCell ref="A36:N36"/>
    <mergeCell ref="C4:D6"/>
    <mergeCell ref="G4:H4"/>
    <mergeCell ref="I4:J4"/>
    <mergeCell ref="E4:F4"/>
    <mergeCell ref="A38:N38"/>
    <mergeCell ref="C26:D26"/>
    <mergeCell ref="C29:D29"/>
    <mergeCell ref="A4:A6"/>
    <mergeCell ref="C8:D8"/>
    <mergeCell ref="N4:N5"/>
    <mergeCell ref="K4:L4"/>
    <mergeCell ref="A37:N37"/>
    <mergeCell ref="C23:D23"/>
    <mergeCell ref="A34:N34"/>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 sqref="A16:A23 A26:A29"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64"/>
  <sheetViews>
    <sheetView zoomScale="115" zoomScaleNormal="115" zoomScalePageLayoutView="0" workbookViewId="0" topLeftCell="A40">
      <selection activeCell="A59" sqref="A59"/>
    </sheetView>
  </sheetViews>
  <sheetFormatPr defaultColWidth="9.140625" defaultRowHeight="15"/>
  <cols>
    <col min="1" max="2" width="4.28125" style="336" customWidth="1"/>
    <col min="3" max="3" width="45.8515625" style="336" customWidth="1"/>
    <col min="4" max="4" width="12.7109375" style="336" customWidth="1"/>
    <col min="5" max="5" width="11.57421875" style="336" customWidth="1"/>
    <col min="6" max="6" width="11.28125" style="336" customWidth="1"/>
    <col min="7" max="7" width="11.57421875" style="336" customWidth="1"/>
    <col min="8" max="8" width="10.8515625" style="336" customWidth="1"/>
    <col min="9" max="10" width="10.421875" style="336" customWidth="1"/>
    <col min="11" max="11" width="12.57421875" style="336" customWidth="1"/>
    <col min="12" max="12" width="10.57421875" style="336" customWidth="1"/>
    <col min="13" max="13" width="14.00390625" style="336" customWidth="1"/>
    <col min="14" max="14" width="12.421875" style="336" customWidth="1"/>
    <col min="15" max="15" width="1.7109375" style="337" customWidth="1"/>
    <col min="16" max="16" width="11.00390625" style="336" customWidth="1"/>
    <col min="17" max="17" width="10.8515625" style="336" customWidth="1"/>
    <col min="18" max="244" width="9.140625" style="336" customWidth="1"/>
    <col min="245" max="245" width="59.7109375" style="336" customWidth="1"/>
    <col min="246" max="252" width="10.57421875" style="336" customWidth="1"/>
    <col min="253" max="16384" width="9.140625" style="336" customWidth="1"/>
  </cols>
  <sheetData>
    <row r="1" spans="1:3" ht="15.75">
      <c r="A1" s="736" t="s">
        <v>586</v>
      </c>
      <c r="B1" s="736"/>
      <c r="C1" s="354"/>
    </row>
    <row r="2" spans="1:3" ht="15.75">
      <c r="A2" s="126"/>
      <c r="B2" s="126"/>
      <c r="C2" s="125" t="s">
        <v>549</v>
      </c>
    </row>
    <row r="3" spans="3:17" ht="13.5" customHeight="1" thickBot="1">
      <c r="C3" s="334"/>
      <c r="Q3" s="338" t="s">
        <v>279</v>
      </c>
    </row>
    <row r="4" spans="1:17" s="125" customFormat="1" ht="38.25" customHeight="1">
      <c r="A4" s="1375" t="s">
        <v>259</v>
      </c>
      <c r="B4" s="1365" t="s">
        <v>707</v>
      </c>
      <c r="C4" s="1388" t="s">
        <v>674</v>
      </c>
      <c r="D4" s="1387" t="s">
        <v>434</v>
      </c>
      <c r="E4" s="1385"/>
      <c r="F4" s="1385" t="s">
        <v>435</v>
      </c>
      <c r="G4" s="1385"/>
      <c r="H4" s="1386" t="s">
        <v>436</v>
      </c>
      <c r="I4" s="1387"/>
      <c r="J4" s="1372" t="s">
        <v>675</v>
      </c>
      <c r="K4" s="1372" t="s">
        <v>676</v>
      </c>
      <c r="L4" s="1378" t="s">
        <v>677</v>
      </c>
      <c r="M4" s="1370" t="s">
        <v>690</v>
      </c>
      <c r="N4" s="1370" t="s">
        <v>697</v>
      </c>
      <c r="O4" s="272"/>
      <c r="P4" s="1380" t="s">
        <v>693</v>
      </c>
      <c r="Q4" s="1382" t="s">
        <v>437</v>
      </c>
    </row>
    <row r="5" spans="1:17" s="125" customFormat="1" ht="13.5" customHeight="1">
      <c r="A5" s="1376"/>
      <c r="B5" s="1366"/>
      <c r="C5" s="1389"/>
      <c r="D5" s="273" t="s">
        <v>473</v>
      </c>
      <c r="E5" s="274" t="s">
        <v>678</v>
      </c>
      <c r="F5" s="273" t="s">
        <v>386</v>
      </c>
      <c r="G5" s="274" t="s">
        <v>391</v>
      </c>
      <c r="H5" s="274" t="s">
        <v>386</v>
      </c>
      <c r="I5" s="274" t="s">
        <v>391</v>
      </c>
      <c r="J5" s="1373"/>
      <c r="K5" s="1373"/>
      <c r="L5" s="1379"/>
      <c r="M5" s="1371"/>
      <c r="N5" s="1371"/>
      <c r="O5" s="272"/>
      <c r="P5" s="1381"/>
      <c r="Q5" s="1383"/>
    </row>
    <row r="6" spans="1:17" s="125" customFormat="1" ht="15" customHeight="1" thickBot="1">
      <c r="A6" s="1377"/>
      <c r="B6" s="1367"/>
      <c r="C6" s="1390"/>
      <c r="D6" s="275" t="s">
        <v>327</v>
      </c>
      <c r="E6" s="276" t="s">
        <v>328</v>
      </c>
      <c r="F6" s="276" t="s">
        <v>329</v>
      </c>
      <c r="G6" s="276" t="s">
        <v>330</v>
      </c>
      <c r="H6" s="276" t="s">
        <v>388</v>
      </c>
      <c r="I6" s="276" t="s">
        <v>389</v>
      </c>
      <c r="J6" s="358" t="s">
        <v>476</v>
      </c>
      <c r="K6" s="358" t="s">
        <v>482</v>
      </c>
      <c r="L6" s="358" t="s">
        <v>333</v>
      </c>
      <c r="M6" s="277" t="s">
        <v>439</v>
      </c>
      <c r="N6" s="277" t="s">
        <v>691</v>
      </c>
      <c r="O6" s="272"/>
      <c r="P6" s="374" t="s">
        <v>335</v>
      </c>
      <c r="Q6" s="277" t="s">
        <v>692</v>
      </c>
    </row>
    <row r="7" spans="1:17" s="127" customFormat="1" ht="15" customHeight="1">
      <c r="A7" s="339">
        <v>1</v>
      </c>
      <c r="B7" s="748">
        <v>12</v>
      </c>
      <c r="C7" s="362" t="s">
        <v>390</v>
      </c>
      <c r="D7" s="656">
        <f aca="true" t="shared" si="0" ref="D7:M7">+D8+D12</f>
        <v>8692</v>
      </c>
      <c r="E7" s="656">
        <f t="shared" si="0"/>
        <v>8692</v>
      </c>
      <c r="F7" s="656">
        <f t="shared" si="0"/>
        <v>0</v>
      </c>
      <c r="G7" s="656">
        <f t="shared" si="0"/>
        <v>0</v>
      </c>
      <c r="H7" s="656">
        <f t="shared" si="0"/>
        <v>8692</v>
      </c>
      <c r="I7" s="656">
        <f t="shared" si="0"/>
        <v>8692</v>
      </c>
      <c r="J7" s="657"/>
      <c r="K7" s="657">
        <f t="shared" si="0"/>
        <v>0</v>
      </c>
      <c r="L7" s="657">
        <f t="shared" si="0"/>
        <v>17</v>
      </c>
      <c r="M7" s="658">
        <f t="shared" si="0"/>
        <v>0</v>
      </c>
      <c r="N7" s="658">
        <f>+N8+N12</f>
        <v>0</v>
      </c>
      <c r="O7" s="699"/>
      <c r="P7" s="655">
        <f>+P8+P12</f>
        <v>0</v>
      </c>
      <c r="Q7" s="658">
        <f>+Q8+Q12</f>
        <v>8692</v>
      </c>
    </row>
    <row r="8" spans="1:17" s="127" customFormat="1" ht="13.5" customHeight="1">
      <c r="A8" s="384">
        <f>A7+1</f>
        <v>2</v>
      </c>
      <c r="B8" s="806"/>
      <c r="C8" s="359" t="s">
        <v>536</v>
      </c>
      <c r="D8" s="661">
        <f aca="true" t="shared" si="1" ref="D8:M8">SUM(D9:D11)</f>
        <v>7093</v>
      </c>
      <c r="E8" s="661">
        <f t="shared" si="1"/>
        <v>7093</v>
      </c>
      <c r="F8" s="661">
        <f t="shared" si="1"/>
        <v>0</v>
      </c>
      <c r="G8" s="661">
        <f t="shared" si="1"/>
        <v>0</v>
      </c>
      <c r="H8" s="661">
        <f t="shared" si="1"/>
        <v>7093</v>
      </c>
      <c r="I8" s="661">
        <f t="shared" si="1"/>
        <v>7093</v>
      </c>
      <c r="J8" s="663"/>
      <c r="K8" s="663">
        <f t="shared" si="1"/>
        <v>0</v>
      </c>
      <c r="L8" s="663">
        <f t="shared" si="1"/>
        <v>0</v>
      </c>
      <c r="M8" s="664">
        <f t="shared" si="1"/>
        <v>0</v>
      </c>
      <c r="N8" s="664">
        <f>SUM(N9:N11)</f>
        <v>0</v>
      </c>
      <c r="O8" s="699"/>
      <c r="P8" s="660">
        <f>SUM(P9:P11)</f>
        <v>0</v>
      </c>
      <c r="Q8" s="664">
        <f>SUM(Q9:Q11)</f>
        <v>7093</v>
      </c>
    </row>
    <row r="9" spans="1:17" s="125" customFormat="1" ht="12.75" customHeight="1">
      <c r="A9" s="340">
        <f aca="true" t="shared" si="2" ref="A9:A34">A8+1</f>
        <v>3</v>
      </c>
      <c r="B9" s="215"/>
      <c r="C9" s="360" t="s">
        <v>683</v>
      </c>
      <c r="D9" s="666">
        <v>7093</v>
      </c>
      <c r="E9" s="666">
        <v>7093</v>
      </c>
      <c r="F9" s="666"/>
      <c r="G9" s="666"/>
      <c r="H9" s="666">
        <f aca="true" t="shared" si="3" ref="H9:I12">+D9+F9</f>
        <v>7093</v>
      </c>
      <c r="I9" s="666">
        <f t="shared" si="3"/>
        <v>7093</v>
      </c>
      <c r="J9" s="668"/>
      <c r="K9" s="668"/>
      <c r="L9" s="668"/>
      <c r="M9" s="669">
        <f aca="true" t="shared" si="4" ref="M9:M20">+H9-I9</f>
        <v>0</v>
      </c>
      <c r="N9" s="669"/>
      <c r="O9" s="699"/>
      <c r="P9" s="665"/>
      <c r="Q9" s="669">
        <f aca="true" t="shared" si="5" ref="Q9:Q14">I9+P9</f>
        <v>7093</v>
      </c>
    </row>
    <row r="10" spans="1:17" s="125" customFormat="1" ht="12.75" customHeight="1">
      <c r="A10" s="340">
        <f t="shared" si="2"/>
        <v>4</v>
      </c>
      <c r="B10" s="215"/>
      <c r="C10" s="360" t="s">
        <v>537</v>
      </c>
      <c r="D10" s="666"/>
      <c r="E10" s="666"/>
      <c r="F10" s="666"/>
      <c r="G10" s="666"/>
      <c r="H10" s="666">
        <f t="shared" si="3"/>
        <v>0</v>
      </c>
      <c r="I10" s="666">
        <f t="shared" si="3"/>
        <v>0</v>
      </c>
      <c r="J10" s="668"/>
      <c r="K10" s="668"/>
      <c r="L10" s="668"/>
      <c r="M10" s="669">
        <f t="shared" si="4"/>
        <v>0</v>
      </c>
      <c r="N10" s="669"/>
      <c r="O10" s="699"/>
      <c r="P10" s="665"/>
      <c r="Q10" s="669">
        <f t="shared" si="5"/>
        <v>0</v>
      </c>
    </row>
    <row r="11" spans="1:17" s="125" customFormat="1" ht="12.75" customHeight="1">
      <c r="A11" s="340">
        <f t="shared" si="2"/>
        <v>5</v>
      </c>
      <c r="B11" s="215"/>
      <c r="C11" s="361" t="s">
        <v>479</v>
      </c>
      <c r="D11" s="666"/>
      <c r="E11" s="666"/>
      <c r="F11" s="666"/>
      <c r="G11" s="666"/>
      <c r="H11" s="666">
        <f t="shared" si="3"/>
        <v>0</v>
      </c>
      <c r="I11" s="666">
        <f t="shared" si="3"/>
        <v>0</v>
      </c>
      <c r="J11" s="668"/>
      <c r="K11" s="668"/>
      <c r="L11" s="668"/>
      <c r="M11" s="669">
        <f t="shared" si="4"/>
        <v>0</v>
      </c>
      <c r="N11" s="669"/>
      <c r="O11" s="699"/>
      <c r="P11" s="665"/>
      <c r="Q11" s="669">
        <f t="shared" si="5"/>
        <v>0</v>
      </c>
    </row>
    <row r="12" spans="1:17" s="127" customFormat="1" ht="13.5" customHeight="1">
      <c r="A12" s="384">
        <f t="shared" si="2"/>
        <v>6</v>
      </c>
      <c r="B12" s="806"/>
      <c r="C12" s="359" t="s">
        <v>547</v>
      </c>
      <c r="D12" s="661">
        <f>+D13+D16+D18+D19</f>
        <v>1599</v>
      </c>
      <c r="E12" s="661">
        <f>+E13+E16+E18+E19</f>
        <v>1599</v>
      </c>
      <c r="F12" s="661">
        <f>+F13+F16+F18+F19</f>
        <v>0</v>
      </c>
      <c r="G12" s="661">
        <f>+G13+G16+G18+G19</f>
        <v>0</v>
      </c>
      <c r="H12" s="661">
        <f t="shared" si="3"/>
        <v>1599</v>
      </c>
      <c r="I12" s="661">
        <f t="shared" si="3"/>
        <v>1599</v>
      </c>
      <c r="J12" s="663"/>
      <c r="K12" s="663">
        <f>+K13+K16+K18+K19</f>
        <v>0</v>
      </c>
      <c r="L12" s="663">
        <f>+L13+L16+L18+L19</f>
        <v>17</v>
      </c>
      <c r="M12" s="664">
        <f t="shared" si="4"/>
        <v>0</v>
      </c>
      <c r="N12" s="664">
        <f>+N13+N16+N18+N19</f>
        <v>0</v>
      </c>
      <c r="O12" s="699"/>
      <c r="P12" s="660">
        <f>+P13+P16+P18+P19</f>
        <v>0</v>
      </c>
      <c r="Q12" s="664">
        <f t="shared" si="5"/>
        <v>1599</v>
      </c>
    </row>
    <row r="13" spans="1:17" s="127" customFormat="1" ht="13.5" customHeight="1">
      <c r="A13" s="355">
        <f t="shared" si="2"/>
        <v>7</v>
      </c>
      <c r="B13" s="807"/>
      <c r="C13" s="360" t="s">
        <v>679</v>
      </c>
      <c r="D13" s="700"/>
      <c r="E13" s="701"/>
      <c r="F13" s="701"/>
      <c r="G13" s="701"/>
      <c r="H13" s="666">
        <f aca="true" t="shared" si="6" ref="H13:I15">+D13+F13</f>
        <v>0</v>
      </c>
      <c r="I13" s="666">
        <f t="shared" si="6"/>
        <v>0</v>
      </c>
      <c r="J13" s="668"/>
      <c r="K13" s="700"/>
      <c r="L13" s="700"/>
      <c r="M13" s="669">
        <f t="shared" si="4"/>
        <v>0</v>
      </c>
      <c r="N13" s="669"/>
      <c r="O13" s="702"/>
      <c r="P13" s="703"/>
      <c r="Q13" s="669">
        <f t="shared" si="5"/>
        <v>0</v>
      </c>
    </row>
    <row r="14" spans="1:17" s="127" customFormat="1" ht="13.5" customHeight="1">
      <c r="A14" s="340">
        <f t="shared" si="2"/>
        <v>8</v>
      </c>
      <c r="B14" s="215"/>
      <c r="C14" s="360" t="s">
        <v>688</v>
      </c>
      <c r="D14" s="700"/>
      <c r="E14" s="701"/>
      <c r="F14" s="701"/>
      <c r="G14" s="701"/>
      <c r="H14" s="666">
        <f t="shared" si="6"/>
        <v>0</v>
      </c>
      <c r="I14" s="666">
        <f t="shared" si="6"/>
        <v>0</v>
      </c>
      <c r="J14" s="668"/>
      <c r="K14" s="700"/>
      <c r="L14" s="700"/>
      <c r="M14" s="669">
        <f t="shared" si="4"/>
        <v>0</v>
      </c>
      <c r="N14" s="669"/>
      <c r="O14" s="702"/>
      <c r="P14" s="703"/>
      <c r="Q14" s="669">
        <f t="shared" si="5"/>
        <v>0</v>
      </c>
    </row>
    <row r="15" spans="1:17" s="127" customFormat="1" ht="13.5" customHeight="1">
      <c r="A15" s="340">
        <f t="shared" si="2"/>
        <v>9</v>
      </c>
      <c r="B15" s="215"/>
      <c r="C15" s="361" t="s">
        <v>694</v>
      </c>
      <c r="D15" s="704"/>
      <c r="E15" s="705"/>
      <c r="F15" s="705"/>
      <c r="G15" s="705"/>
      <c r="H15" s="666">
        <f t="shared" si="6"/>
        <v>0</v>
      </c>
      <c r="I15" s="666">
        <f t="shared" si="6"/>
        <v>0</v>
      </c>
      <c r="J15" s="704"/>
      <c r="K15" s="704"/>
      <c r="L15" s="704"/>
      <c r="M15" s="669">
        <f t="shared" si="4"/>
        <v>0</v>
      </c>
      <c r="N15" s="669"/>
      <c r="O15" s="699"/>
      <c r="P15" s="706"/>
      <c r="Q15" s="669">
        <f aca="true" t="shared" si="7" ref="Q15:Q33">I15+P15</f>
        <v>0</v>
      </c>
    </row>
    <row r="16" spans="1:17" s="127" customFormat="1" ht="12.75" customHeight="1">
      <c r="A16" s="355">
        <f t="shared" si="2"/>
        <v>10</v>
      </c>
      <c r="B16" s="807"/>
      <c r="C16" s="360" t="s">
        <v>680</v>
      </c>
      <c r="D16" s="700"/>
      <c r="E16" s="701"/>
      <c r="F16" s="701"/>
      <c r="G16" s="701"/>
      <c r="H16" s="666">
        <f aca="true" t="shared" si="8" ref="H16:I21">+D16+F16</f>
        <v>0</v>
      </c>
      <c r="I16" s="666">
        <f t="shared" si="8"/>
        <v>0</v>
      </c>
      <c r="J16" s="668"/>
      <c r="K16" s="700"/>
      <c r="L16" s="700"/>
      <c r="M16" s="669">
        <f t="shared" si="4"/>
        <v>0</v>
      </c>
      <c r="N16" s="669"/>
      <c r="O16" s="702"/>
      <c r="P16" s="703"/>
      <c r="Q16" s="669">
        <f t="shared" si="7"/>
        <v>0</v>
      </c>
    </row>
    <row r="17" spans="1:17" s="125" customFormat="1" ht="12.75" customHeight="1">
      <c r="A17" s="340">
        <f t="shared" si="2"/>
        <v>11</v>
      </c>
      <c r="B17" s="215"/>
      <c r="C17" s="361" t="s">
        <v>479</v>
      </c>
      <c r="D17" s="704"/>
      <c r="E17" s="705"/>
      <c r="F17" s="705"/>
      <c r="G17" s="705"/>
      <c r="H17" s="666">
        <f t="shared" si="8"/>
        <v>0</v>
      </c>
      <c r="I17" s="666">
        <f t="shared" si="8"/>
        <v>0</v>
      </c>
      <c r="J17" s="704"/>
      <c r="K17" s="704"/>
      <c r="L17" s="704"/>
      <c r="M17" s="669">
        <f t="shared" si="4"/>
        <v>0</v>
      </c>
      <c r="N17" s="669"/>
      <c r="O17" s="699"/>
      <c r="P17" s="706"/>
      <c r="Q17" s="669">
        <f t="shared" si="7"/>
        <v>0</v>
      </c>
    </row>
    <row r="18" spans="1:17" s="127" customFormat="1" ht="12.75" customHeight="1">
      <c r="A18" s="355">
        <f t="shared" si="2"/>
        <v>12</v>
      </c>
      <c r="B18" s="807"/>
      <c r="C18" s="360" t="s">
        <v>538</v>
      </c>
      <c r="D18" s="700">
        <v>1599</v>
      </c>
      <c r="E18" s="701">
        <v>1599</v>
      </c>
      <c r="F18" s="701"/>
      <c r="G18" s="701"/>
      <c r="H18" s="666">
        <f t="shared" si="8"/>
        <v>1599</v>
      </c>
      <c r="I18" s="666">
        <f t="shared" si="8"/>
        <v>1599</v>
      </c>
      <c r="J18" s="700"/>
      <c r="K18" s="700"/>
      <c r="L18" s="700">
        <v>17</v>
      </c>
      <c r="M18" s="669">
        <f t="shared" si="4"/>
        <v>0</v>
      </c>
      <c r="N18" s="669"/>
      <c r="O18" s="702"/>
      <c r="P18" s="703"/>
      <c r="Q18" s="669">
        <f t="shared" si="7"/>
        <v>1599</v>
      </c>
    </row>
    <row r="19" spans="1:17" s="127" customFormat="1" ht="12.75" customHeight="1">
      <c r="A19" s="355">
        <f t="shared" si="2"/>
        <v>13</v>
      </c>
      <c r="B19" s="808"/>
      <c r="C19" s="557" t="s">
        <v>539</v>
      </c>
      <c r="D19" s="700"/>
      <c r="E19" s="701"/>
      <c r="F19" s="701"/>
      <c r="G19" s="701"/>
      <c r="H19" s="666">
        <f t="shared" si="8"/>
        <v>0</v>
      </c>
      <c r="I19" s="666">
        <f t="shared" si="8"/>
        <v>0</v>
      </c>
      <c r="J19" s="700"/>
      <c r="K19" s="700"/>
      <c r="L19" s="700"/>
      <c r="M19" s="669">
        <f t="shared" si="4"/>
        <v>0</v>
      </c>
      <c r="N19" s="669"/>
      <c r="O19" s="702"/>
      <c r="P19" s="703"/>
      <c r="Q19" s="669">
        <f t="shared" si="7"/>
        <v>0</v>
      </c>
    </row>
    <row r="20" spans="1:17" s="125" customFormat="1" ht="12.75" customHeight="1">
      <c r="A20" s="340">
        <f t="shared" si="2"/>
        <v>14</v>
      </c>
      <c r="B20" s="215"/>
      <c r="C20" s="361" t="s">
        <v>479</v>
      </c>
      <c r="D20" s="704"/>
      <c r="E20" s="705"/>
      <c r="F20" s="705"/>
      <c r="G20" s="705"/>
      <c r="H20" s="666">
        <f t="shared" si="8"/>
        <v>0</v>
      </c>
      <c r="I20" s="666">
        <f t="shared" si="8"/>
        <v>0</v>
      </c>
      <c r="J20" s="704"/>
      <c r="K20" s="704"/>
      <c r="L20" s="704"/>
      <c r="M20" s="669">
        <f t="shared" si="4"/>
        <v>0</v>
      </c>
      <c r="N20" s="669"/>
      <c r="O20" s="699"/>
      <c r="P20" s="706"/>
      <c r="Q20" s="669">
        <f t="shared" si="7"/>
        <v>0</v>
      </c>
    </row>
    <row r="21" spans="1:17" s="127" customFormat="1" ht="13.5" customHeight="1">
      <c r="A21" s="339">
        <f t="shared" si="2"/>
        <v>15</v>
      </c>
      <c r="B21" s="748">
        <v>19</v>
      </c>
      <c r="C21" s="362" t="s">
        <v>477</v>
      </c>
      <c r="D21" s="676">
        <f>D22+D24</f>
        <v>6055</v>
      </c>
      <c r="E21" s="677">
        <f>E22+E24</f>
        <v>6055</v>
      </c>
      <c r="F21" s="677">
        <f>+F22+F24+F26</f>
        <v>0</v>
      </c>
      <c r="G21" s="677">
        <f>+G22+G24+G26</f>
        <v>0</v>
      </c>
      <c r="H21" s="677">
        <f t="shared" si="8"/>
        <v>6055</v>
      </c>
      <c r="I21" s="677">
        <f t="shared" si="8"/>
        <v>6055</v>
      </c>
      <c r="J21" s="679"/>
      <c r="K21" s="679">
        <f>+K22+K24+K26</f>
        <v>0</v>
      </c>
      <c r="L21" s="679">
        <f>+L22+L24+L26</f>
        <v>169</v>
      </c>
      <c r="M21" s="680"/>
      <c r="N21" s="680">
        <f>+N22+N24+N26</f>
        <v>0</v>
      </c>
      <c r="O21" s="699"/>
      <c r="P21" s="676">
        <f>+P22+P24+P26</f>
        <v>0</v>
      </c>
      <c r="Q21" s="680">
        <f>I21+P21</f>
        <v>6055</v>
      </c>
    </row>
    <row r="22" spans="1:17" s="127" customFormat="1" ht="12.75" customHeight="1">
      <c r="A22" s="382">
        <f t="shared" si="2"/>
        <v>16</v>
      </c>
      <c r="B22" s="809"/>
      <c r="C22" s="373" t="s">
        <v>681</v>
      </c>
      <c r="D22" s="661">
        <f>+D23</f>
        <v>3593</v>
      </c>
      <c r="E22" s="661">
        <f aca="true" t="shared" si="9" ref="E22:P22">+E23</f>
        <v>3593</v>
      </c>
      <c r="F22" s="661">
        <f t="shared" si="9"/>
        <v>0</v>
      </c>
      <c r="G22" s="661">
        <f t="shared" si="9"/>
        <v>0</v>
      </c>
      <c r="H22" s="661">
        <f t="shared" si="9"/>
        <v>3593</v>
      </c>
      <c r="I22" s="661">
        <f t="shared" si="9"/>
        <v>3593</v>
      </c>
      <c r="J22" s="663"/>
      <c r="K22" s="663">
        <f t="shared" si="9"/>
        <v>0</v>
      </c>
      <c r="L22" s="663">
        <f t="shared" si="9"/>
        <v>169</v>
      </c>
      <c r="M22" s="664">
        <f t="shared" si="9"/>
        <v>0</v>
      </c>
      <c r="N22" s="664">
        <f t="shared" si="9"/>
        <v>0</v>
      </c>
      <c r="O22" s="699"/>
      <c r="P22" s="660">
        <f t="shared" si="9"/>
        <v>0</v>
      </c>
      <c r="Q22" s="664">
        <f t="shared" si="7"/>
        <v>3593</v>
      </c>
    </row>
    <row r="23" spans="1:17" s="125" customFormat="1" ht="12.75" customHeight="1">
      <c r="A23" s="340">
        <f t="shared" si="2"/>
        <v>17</v>
      </c>
      <c r="B23" s="215"/>
      <c r="C23" s="360" t="s">
        <v>1546</v>
      </c>
      <c r="D23" s="704">
        <v>3593</v>
      </c>
      <c r="E23" s="705">
        <v>3593</v>
      </c>
      <c r="F23" s="705"/>
      <c r="G23" s="705"/>
      <c r="H23" s="666">
        <f>+D23+F23</f>
        <v>3593</v>
      </c>
      <c r="I23" s="666">
        <f>+E23+G23</f>
        <v>3593</v>
      </c>
      <c r="J23" s="704"/>
      <c r="K23" s="704"/>
      <c r="L23" s="704">
        <v>169</v>
      </c>
      <c r="M23" s="669">
        <f>+H23-I23</f>
        <v>0</v>
      </c>
      <c r="N23" s="669"/>
      <c r="O23" s="699"/>
      <c r="P23" s="706"/>
      <c r="Q23" s="669">
        <f t="shared" si="7"/>
        <v>3593</v>
      </c>
    </row>
    <row r="24" spans="1:17" s="125" customFormat="1" ht="12.75" customHeight="1">
      <c r="A24" s="382">
        <f t="shared" si="2"/>
        <v>18</v>
      </c>
      <c r="B24" s="810"/>
      <c r="C24" s="383" t="s">
        <v>1338</v>
      </c>
      <c r="D24" s="661">
        <f>+D25</f>
        <v>2462</v>
      </c>
      <c r="E24" s="661">
        <f aca="true" t="shared" si="10" ref="E24:P24">+E25</f>
        <v>2462</v>
      </c>
      <c r="F24" s="661">
        <f t="shared" si="10"/>
        <v>0</v>
      </c>
      <c r="G24" s="661">
        <f t="shared" si="10"/>
        <v>0</v>
      </c>
      <c r="H24" s="661">
        <f t="shared" si="10"/>
        <v>2462</v>
      </c>
      <c r="I24" s="661">
        <f t="shared" si="10"/>
        <v>2462</v>
      </c>
      <c r="J24" s="663"/>
      <c r="K24" s="663">
        <f t="shared" si="10"/>
        <v>0</v>
      </c>
      <c r="L24" s="663">
        <f t="shared" si="10"/>
        <v>0</v>
      </c>
      <c r="M24" s="664">
        <f t="shared" si="10"/>
        <v>0</v>
      </c>
      <c r="N24" s="664">
        <f t="shared" si="10"/>
        <v>0</v>
      </c>
      <c r="O24" s="699"/>
      <c r="P24" s="660">
        <f t="shared" si="10"/>
        <v>0</v>
      </c>
      <c r="Q24" s="664">
        <f t="shared" si="7"/>
        <v>2462</v>
      </c>
    </row>
    <row r="25" spans="1:17" s="125" customFormat="1" ht="12.75" customHeight="1">
      <c r="A25" s="340">
        <f t="shared" si="2"/>
        <v>19</v>
      </c>
      <c r="B25" s="215"/>
      <c r="C25" s="973" t="s">
        <v>1339</v>
      </c>
      <c r="D25" s="704">
        <v>2462</v>
      </c>
      <c r="E25" s="705">
        <v>2462</v>
      </c>
      <c r="F25" s="705"/>
      <c r="G25" s="705"/>
      <c r="H25" s="666">
        <f>+D25+F25</f>
        <v>2462</v>
      </c>
      <c r="I25" s="666">
        <f>+E25+G25</f>
        <v>2462</v>
      </c>
      <c r="J25" s="704"/>
      <c r="K25" s="704"/>
      <c r="L25" s="704"/>
      <c r="M25" s="669">
        <f>+H25-I25</f>
        <v>0</v>
      </c>
      <c r="N25" s="669"/>
      <c r="O25" s="699"/>
      <c r="P25" s="706"/>
      <c r="Q25" s="669">
        <f t="shared" si="7"/>
        <v>2462</v>
      </c>
    </row>
    <row r="26" spans="1:17" s="125" customFormat="1" ht="12.75" customHeight="1">
      <c r="A26" s="382">
        <f t="shared" si="2"/>
        <v>20</v>
      </c>
      <c r="B26" s="810"/>
      <c r="C26" s="383" t="s">
        <v>1337</v>
      </c>
      <c r="D26" s="661">
        <f>+D27</f>
        <v>0</v>
      </c>
      <c r="E26" s="661">
        <f aca="true" t="shared" si="11" ref="E26:P26">+E27</f>
        <v>0</v>
      </c>
      <c r="F26" s="661">
        <f t="shared" si="11"/>
        <v>0</v>
      </c>
      <c r="G26" s="661">
        <f t="shared" si="11"/>
        <v>0</v>
      </c>
      <c r="H26" s="661">
        <f t="shared" si="11"/>
        <v>0</v>
      </c>
      <c r="I26" s="661">
        <f t="shared" si="11"/>
        <v>0</v>
      </c>
      <c r="J26" s="663"/>
      <c r="K26" s="663">
        <f t="shared" si="11"/>
        <v>0</v>
      </c>
      <c r="L26" s="663">
        <f t="shared" si="11"/>
        <v>0</v>
      </c>
      <c r="M26" s="664">
        <f t="shared" si="11"/>
        <v>0</v>
      </c>
      <c r="N26" s="664">
        <f t="shared" si="11"/>
        <v>0</v>
      </c>
      <c r="O26" s="699"/>
      <c r="P26" s="660">
        <f t="shared" si="11"/>
        <v>0</v>
      </c>
      <c r="Q26" s="664">
        <f t="shared" si="7"/>
        <v>0</v>
      </c>
    </row>
    <row r="27" spans="1:17" s="125" customFormat="1" ht="12.75" customHeight="1">
      <c r="A27" s="340">
        <f t="shared" si="2"/>
        <v>21</v>
      </c>
      <c r="B27" s="215"/>
      <c r="C27" s="361"/>
      <c r="D27" s="707"/>
      <c r="E27" s="708"/>
      <c r="F27" s="708"/>
      <c r="G27" s="708"/>
      <c r="H27" s="666">
        <f>+D27+F27</f>
        <v>0</v>
      </c>
      <c r="I27" s="666">
        <f>+E27+G27</f>
        <v>0</v>
      </c>
      <c r="J27" s="707"/>
      <c r="K27" s="707"/>
      <c r="L27" s="707"/>
      <c r="M27" s="669">
        <f>+H27-I27</f>
        <v>0</v>
      </c>
      <c r="N27" s="669"/>
      <c r="O27" s="699"/>
      <c r="P27" s="709"/>
      <c r="Q27" s="669">
        <f t="shared" si="7"/>
        <v>0</v>
      </c>
    </row>
    <row r="28" spans="1:17" s="127" customFormat="1" ht="12.75" customHeight="1">
      <c r="A28" s="339">
        <f t="shared" si="2"/>
        <v>22</v>
      </c>
      <c r="B28" s="748">
        <v>26</v>
      </c>
      <c r="C28" s="362" t="s">
        <v>475</v>
      </c>
      <c r="D28" s="676">
        <f>+D29</f>
        <v>0</v>
      </c>
      <c r="E28" s="677">
        <f aca="true" t="shared" si="12" ref="E28:P29">+E29</f>
        <v>0</v>
      </c>
      <c r="F28" s="677">
        <f t="shared" si="12"/>
        <v>0</v>
      </c>
      <c r="G28" s="677">
        <f t="shared" si="12"/>
        <v>0</v>
      </c>
      <c r="H28" s="677">
        <f>+D28+F28</f>
        <v>0</v>
      </c>
      <c r="I28" s="677">
        <f>+E28+G28</f>
        <v>0</v>
      </c>
      <c r="J28" s="679"/>
      <c r="K28" s="679">
        <f>+K29</f>
        <v>0</v>
      </c>
      <c r="L28" s="679">
        <f>+L29</f>
        <v>0</v>
      </c>
      <c r="M28" s="680">
        <f>+H28-I28</f>
        <v>0</v>
      </c>
      <c r="N28" s="680">
        <f>+N29</f>
        <v>0</v>
      </c>
      <c r="O28" s="699"/>
      <c r="P28" s="676">
        <f>+P29</f>
        <v>0</v>
      </c>
      <c r="Q28" s="680">
        <f>I28+P28</f>
        <v>0</v>
      </c>
    </row>
    <row r="29" spans="1:17" s="125" customFormat="1" ht="12.75" customHeight="1">
      <c r="A29" s="355">
        <f t="shared" si="2"/>
        <v>23</v>
      </c>
      <c r="B29" s="807"/>
      <c r="C29" s="373" t="s">
        <v>532</v>
      </c>
      <c r="D29" s="661">
        <f>+D30</f>
        <v>0</v>
      </c>
      <c r="E29" s="661">
        <f t="shared" si="12"/>
        <v>0</v>
      </c>
      <c r="F29" s="661">
        <f t="shared" si="12"/>
        <v>0</v>
      </c>
      <c r="G29" s="661">
        <f t="shared" si="12"/>
        <v>0</v>
      </c>
      <c r="H29" s="661">
        <f t="shared" si="12"/>
        <v>0</v>
      </c>
      <c r="I29" s="661">
        <f t="shared" si="12"/>
        <v>0</v>
      </c>
      <c r="J29" s="663"/>
      <c r="K29" s="663">
        <f t="shared" si="12"/>
        <v>0</v>
      </c>
      <c r="L29" s="663">
        <f t="shared" si="12"/>
        <v>0</v>
      </c>
      <c r="M29" s="664">
        <f t="shared" si="12"/>
        <v>0</v>
      </c>
      <c r="N29" s="664">
        <f t="shared" si="12"/>
        <v>0</v>
      </c>
      <c r="O29" s="699"/>
      <c r="P29" s="660">
        <f t="shared" si="12"/>
        <v>0</v>
      </c>
      <c r="Q29" s="664">
        <f t="shared" si="7"/>
        <v>0</v>
      </c>
    </row>
    <row r="30" spans="1:17" s="125" customFormat="1" ht="12.75" customHeight="1">
      <c r="A30" s="340">
        <f t="shared" si="2"/>
        <v>24</v>
      </c>
      <c r="B30" s="215"/>
      <c r="C30" s="361" t="s">
        <v>687</v>
      </c>
      <c r="D30" s="707"/>
      <c r="E30" s="708"/>
      <c r="F30" s="708"/>
      <c r="G30" s="708"/>
      <c r="H30" s="666">
        <f>+D30+F30</f>
        <v>0</v>
      </c>
      <c r="I30" s="666">
        <f>+E30+G30</f>
        <v>0</v>
      </c>
      <c r="J30" s="707"/>
      <c r="K30" s="707"/>
      <c r="L30" s="707"/>
      <c r="M30" s="669">
        <f>+H30-I30</f>
        <v>0</v>
      </c>
      <c r="N30" s="669"/>
      <c r="O30" s="699"/>
      <c r="P30" s="709"/>
      <c r="Q30" s="669">
        <f t="shared" si="7"/>
        <v>0</v>
      </c>
    </row>
    <row r="31" spans="1:17" s="127" customFormat="1" ht="13.5" customHeight="1">
      <c r="A31" s="339">
        <f t="shared" si="2"/>
        <v>25</v>
      </c>
      <c r="B31" s="748">
        <v>29</v>
      </c>
      <c r="C31" s="362" t="s">
        <v>488</v>
      </c>
      <c r="D31" s="676">
        <f>+D32</f>
        <v>0</v>
      </c>
      <c r="E31" s="677">
        <f aca="true" t="shared" si="13" ref="E31:P32">+E32</f>
        <v>0</v>
      </c>
      <c r="F31" s="677">
        <f t="shared" si="13"/>
        <v>0</v>
      </c>
      <c r="G31" s="677">
        <f t="shared" si="13"/>
        <v>0</v>
      </c>
      <c r="H31" s="677">
        <f>+D31+F31</f>
        <v>0</v>
      </c>
      <c r="I31" s="677">
        <f>+E31+G31</f>
        <v>0</v>
      </c>
      <c r="J31" s="679"/>
      <c r="K31" s="679">
        <f>+K32</f>
        <v>0</v>
      </c>
      <c r="L31" s="679">
        <f>+L32</f>
        <v>0</v>
      </c>
      <c r="M31" s="680">
        <f>+H31-I31</f>
        <v>0</v>
      </c>
      <c r="N31" s="680">
        <f>+N32</f>
        <v>0</v>
      </c>
      <c r="O31" s="699"/>
      <c r="P31" s="676">
        <f>+P32</f>
        <v>0</v>
      </c>
      <c r="Q31" s="680">
        <f>I31+P31</f>
        <v>0</v>
      </c>
    </row>
    <row r="32" spans="1:17" s="125" customFormat="1" ht="12.75" customHeight="1">
      <c r="A32" s="382">
        <f t="shared" si="2"/>
        <v>26</v>
      </c>
      <c r="B32" s="810"/>
      <c r="C32" s="383" t="s">
        <v>540</v>
      </c>
      <c r="D32" s="661">
        <f>+D33</f>
        <v>0</v>
      </c>
      <c r="E32" s="661">
        <f t="shared" si="13"/>
        <v>0</v>
      </c>
      <c r="F32" s="661">
        <f t="shared" si="13"/>
        <v>0</v>
      </c>
      <c r="G32" s="661">
        <f t="shared" si="13"/>
        <v>0</v>
      </c>
      <c r="H32" s="661">
        <f t="shared" si="13"/>
        <v>0</v>
      </c>
      <c r="I32" s="661">
        <f t="shared" si="13"/>
        <v>0</v>
      </c>
      <c r="J32" s="663"/>
      <c r="K32" s="663">
        <f t="shared" si="13"/>
        <v>0</v>
      </c>
      <c r="L32" s="663">
        <f t="shared" si="13"/>
        <v>0</v>
      </c>
      <c r="M32" s="664">
        <f t="shared" si="13"/>
        <v>0</v>
      </c>
      <c r="N32" s="664">
        <f t="shared" si="13"/>
        <v>0</v>
      </c>
      <c r="O32" s="699"/>
      <c r="P32" s="660">
        <f t="shared" si="13"/>
        <v>0</v>
      </c>
      <c r="Q32" s="664">
        <f t="shared" si="7"/>
        <v>0</v>
      </c>
    </row>
    <row r="33" spans="1:17" s="125" customFormat="1" ht="12.75" customHeight="1" thickBot="1">
      <c r="A33" s="340">
        <f t="shared" si="2"/>
        <v>27</v>
      </c>
      <c r="B33" s="215"/>
      <c r="C33" s="361" t="s">
        <v>687</v>
      </c>
      <c r="D33" s="704"/>
      <c r="E33" s="705"/>
      <c r="F33" s="705"/>
      <c r="G33" s="705"/>
      <c r="H33" s="666">
        <f>+D33+F33</f>
        <v>0</v>
      </c>
      <c r="I33" s="666">
        <f>+E33+G33</f>
        <v>0</v>
      </c>
      <c r="J33" s="704"/>
      <c r="K33" s="704"/>
      <c r="L33" s="704"/>
      <c r="M33" s="669">
        <f>+H33-I33</f>
        <v>0</v>
      </c>
      <c r="N33" s="669"/>
      <c r="O33" s="699"/>
      <c r="P33" s="706"/>
      <c r="Q33" s="669">
        <f t="shared" si="7"/>
        <v>0</v>
      </c>
    </row>
    <row r="34" spans="1:17" s="125" customFormat="1" ht="13.5" customHeight="1" thickBot="1">
      <c r="A34" s="357">
        <f t="shared" si="2"/>
        <v>28</v>
      </c>
      <c r="B34" s="811"/>
      <c r="C34" s="363" t="s">
        <v>440</v>
      </c>
      <c r="D34" s="710">
        <f aca="true" t="shared" si="14" ref="D34:I34">+D7+D21+D28+D31</f>
        <v>14747</v>
      </c>
      <c r="E34" s="711">
        <f t="shared" si="14"/>
        <v>14747</v>
      </c>
      <c r="F34" s="711">
        <f t="shared" si="14"/>
        <v>0</v>
      </c>
      <c r="G34" s="711">
        <f t="shared" si="14"/>
        <v>0</v>
      </c>
      <c r="H34" s="711">
        <f t="shared" si="14"/>
        <v>14747</v>
      </c>
      <c r="I34" s="711">
        <f t="shared" si="14"/>
        <v>14747</v>
      </c>
      <c r="J34" s="712"/>
      <c r="K34" s="712">
        <f>+K7+K21+K28+K31</f>
        <v>0</v>
      </c>
      <c r="L34" s="712">
        <f>+L7+L21+L28+L31</f>
        <v>186</v>
      </c>
      <c r="M34" s="713">
        <f>+M7+M21+M28+M31</f>
        <v>0</v>
      </c>
      <c r="N34" s="713">
        <f>+N7+N21+N28+N31</f>
        <v>0</v>
      </c>
      <c r="O34" s="714"/>
      <c r="P34" s="710">
        <f>+P7+P21+P28+P31</f>
        <v>0</v>
      </c>
      <c r="Q34" s="713">
        <f>+Q7+Q21+Q28+Q31</f>
        <v>14747</v>
      </c>
    </row>
    <row r="35" spans="1:17" s="354" customFormat="1" ht="13.5" customHeight="1">
      <c r="A35" s="352"/>
      <c r="B35" s="352"/>
      <c r="C35" s="353"/>
      <c r="D35" s="337"/>
      <c r="E35" s="337"/>
      <c r="F35" s="337"/>
      <c r="G35" s="337"/>
      <c r="H35" s="337"/>
      <c r="I35" s="337"/>
      <c r="J35" s="337"/>
      <c r="K35" s="337"/>
      <c r="L35" s="337"/>
      <c r="M35" s="337"/>
      <c r="N35" s="337"/>
      <c r="O35" s="337"/>
      <c r="P35" s="337"/>
      <c r="Q35" s="337"/>
    </row>
    <row r="36" spans="1:15" ht="22.5" customHeight="1">
      <c r="A36" s="125" t="s">
        <v>384</v>
      </c>
      <c r="B36" s="125"/>
      <c r="O36" s="336"/>
    </row>
    <row r="37" spans="1:17" ht="56.25" customHeight="1">
      <c r="A37" s="1374" t="s">
        <v>1346</v>
      </c>
      <c r="B37" s="1374"/>
      <c r="C37" s="1384"/>
      <c r="D37" s="1384"/>
      <c r="E37" s="1384"/>
      <c r="F37" s="1384"/>
      <c r="G37" s="1384"/>
      <c r="H37" s="1384"/>
      <c r="I37" s="1384"/>
      <c r="J37" s="1384"/>
      <c r="K37" s="1384"/>
      <c r="L37" s="1384"/>
      <c r="M37" s="1384"/>
      <c r="N37" s="1384"/>
      <c r="O37" s="1384"/>
      <c r="P37" s="1384"/>
      <c r="Q37" s="1384"/>
    </row>
    <row r="38" spans="1:17" ht="30" customHeight="1">
      <c r="A38" s="1374" t="s">
        <v>1347</v>
      </c>
      <c r="B38" s="1374"/>
      <c r="C38" s="1384"/>
      <c r="D38" s="1384"/>
      <c r="E38" s="1384"/>
      <c r="F38" s="1384"/>
      <c r="G38" s="1384"/>
      <c r="H38" s="1384"/>
      <c r="I38" s="1384"/>
      <c r="J38" s="1384"/>
      <c r="K38" s="1384"/>
      <c r="L38" s="1384"/>
      <c r="M38" s="1384"/>
      <c r="N38" s="1384"/>
      <c r="O38" s="1384"/>
      <c r="P38" s="1384"/>
      <c r="Q38" s="1384"/>
    </row>
    <row r="39" spans="1:17" ht="34.5" customHeight="1">
      <c r="A39" s="1374" t="s">
        <v>1340</v>
      </c>
      <c r="B39" s="1374"/>
      <c r="C39" s="1384"/>
      <c r="D39" s="1384"/>
      <c r="E39" s="1384"/>
      <c r="F39" s="1384"/>
      <c r="G39" s="1384"/>
      <c r="H39" s="1384"/>
      <c r="I39" s="1384"/>
      <c r="J39" s="1384"/>
      <c r="K39" s="1384"/>
      <c r="L39" s="1384"/>
      <c r="M39" s="1384"/>
      <c r="N39" s="1384"/>
      <c r="O39" s="1384"/>
      <c r="P39" s="1384"/>
      <c r="Q39" s="1384"/>
    </row>
    <row r="40" spans="1:17" ht="27.75" customHeight="1">
      <c r="A40" s="1374" t="s">
        <v>1341</v>
      </c>
      <c r="B40" s="1374"/>
      <c r="C40" s="1384"/>
      <c r="D40" s="1384"/>
      <c r="E40" s="1384"/>
      <c r="F40" s="1384"/>
      <c r="G40" s="1384"/>
      <c r="H40" s="1384"/>
      <c r="I40" s="1384"/>
      <c r="J40" s="1384"/>
      <c r="K40" s="1384"/>
      <c r="L40" s="1384"/>
      <c r="M40" s="1384"/>
      <c r="N40" s="1384"/>
      <c r="O40" s="1384"/>
      <c r="P40" s="1384"/>
      <c r="Q40" s="1384"/>
    </row>
    <row r="41" spans="1:17" ht="15">
      <c r="A41" s="1374" t="s">
        <v>682</v>
      </c>
      <c r="B41" s="1374"/>
      <c r="C41" s="1384"/>
      <c r="D41" s="1384"/>
      <c r="E41" s="1384"/>
      <c r="F41" s="1384"/>
      <c r="G41" s="1384"/>
      <c r="H41" s="1384"/>
      <c r="I41" s="1384"/>
      <c r="J41" s="1384"/>
      <c r="K41" s="1384"/>
      <c r="L41" s="1384"/>
      <c r="M41" s="1384"/>
      <c r="N41" s="1384"/>
      <c r="O41" s="1384"/>
      <c r="P41" s="1384"/>
      <c r="Q41" s="1384"/>
    </row>
    <row r="42" spans="1:17" ht="26.25" customHeight="1">
      <c r="A42" s="1374" t="s">
        <v>1342</v>
      </c>
      <c r="B42" s="1374"/>
      <c r="C42" s="1384"/>
      <c r="D42" s="1384"/>
      <c r="E42" s="1384"/>
      <c r="F42" s="1384"/>
      <c r="G42" s="1384"/>
      <c r="H42" s="1384"/>
      <c r="I42" s="1384"/>
      <c r="J42" s="1384"/>
      <c r="K42" s="1384"/>
      <c r="L42" s="1384"/>
      <c r="M42" s="1384"/>
      <c r="N42" s="1384"/>
      <c r="O42" s="1384"/>
      <c r="P42" s="1384"/>
      <c r="Q42" s="1384"/>
    </row>
    <row r="43" spans="1:17" ht="18.75" customHeight="1">
      <c r="A43" s="1374" t="s">
        <v>1343</v>
      </c>
      <c r="B43" s="1374"/>
      <c r="C43" s="1374"/>
      <c r="D43" s="1374"/>
      <c r="E43" s="1374"/>
      <c r="F43" s="1374"/>
      <c r="G43" s="1374"/>
      <c r="H43" s="1374"/>
      <c r="I43" s="1374"/>
      <c r="J43" s="1374"/>
      <c r="K43" s="1374"/>
      <c r="L43" s="1374"/>
      <c r="M43" s="1374"/>
      <c r="N43" s="1374"/>
      <c r="O43" s="1374"/>
      <c r="P43" s="1374"/>
      <c r="Q43" s="1374"/>
    </row>
    <row r="44" spans="1:17" ht="30.75" customHeight="1">
      <c r="A44" s="1374" t="s">
        <v>1344</v>
      </c>
      <c r="B44" s="1374"/>
      <c r="C44" s="1374"/>
      <c r="D44" s="1374"/>
      <c r="E44" s="1374"/>
      <c r="F44" s="1374"/>
      <c r="G44" s="1374"/>
      <c r="H44" s="1374"/>
      <c r="I44" s="1374"/>
      <c r="J44" s="1374"/>
      <c r="K44" s="1374"/>
      <c r="L44" s="1374"/>
      <c r="M44" s="1374"/>
      <c r="N44" s="1374"/>
      <c r="O44" s="1374"/>
      <c r="P44" s="1374"/>
      <c r="Q44" s="1374"/>
    </row>
    <row r="45" spans="1:17" ht="19.5" customHeight="1">
      <c r="A45" s="1374" t="s">
        <v>1345</v>
      </c>
      <c r="B45" s="1374"/>
      <c r="C45" s="1384"/>
      <c r="D45" s="1384"/>
      <c r="E45" s="1384"/>
      <c r="F45" s="1384"/>
      <c r="G45" s="1384"/>
      <c r="H45" s="1384"/>
      <c r="I45" s="1384"/>
      <c r="J45" s="1384"/>
      <c r="K45" s="1384"/>
      <c r="L45" s="1384"/>
      <c r="M45" s="1384"/>
      <c r="N45" s="1384"/>
      <c r="O45" s="1384"/>
      <c r="P45" s="1384"/>
      <c r="Q45" s="1384"/>
    </row>
    <row r="46" spans="1:17" s="125" customFormat="1" ht="12.75">
      <c r="A46" s="1374" t="s">
        <v>1096</v>
      </c>
      <c r="B46" s="1374"/>
      <c r="C46" s="1374"/>
      <c r="D46" s="1374"/>
      <c r="E46" s="1374"/>
      <c r="F46" s="1374"/>
      <c r="G46" s="1374"/>
      <c r="H46" s="1374"/>
      <c r="I46" s="1374"/>
      <c r="J46" s="1374"/>
      <c r="K46" s="1374"/>
      <c r="L46" s="1374"/>
      <c r="M46" s="1374"/>
      <c r="N46" s="1374"/>
      <c r="O46" s="1374"/>
      <c r="P46" s="1374"/>
      <c r="Q46" s="1374"/>
    </row>
    <row r="47" s="125" customFormat="1" ht="12.75">
      <c r="O47" s="356"/>
    </row>
    <row r="48" spans="1:15" s="125" customFormat="1" ht="12.75">
      <c r="A48" s="1114" t="s">
        <v>726</v>
      </c>
      <c r="B48" s="1114"/>
      <c r="C48" s="1114"/>
      <c r="D48" s="1114"/>
      <c r="E48" s="1114"/>
      <c r="F48" s="1114"/>
      <c r="G48" s="1114"/>
      <c r="H48" s="1113"/>
      <c r="O48" s="356"/>
    </row>
    <row r="49" spans="1:17" ht="15">
      <c r="A49" s="1082" t="s">
        <v>832</v>
      </c>
      <c r="B49" s="1114"/>
      <c r="C49" s="1114"/>
      <c r="D49" s="1114"/>
      <c r="E49" s="1114"/>
      <c r="F49" s="1114"/>
      <c r="G49" s="1114"/>
      <c r="H49" s="1113"/>
      <c r="I49" s="125"/>
      <c r="J49" s="125"/>
      <c r="K49" s="125"/>
      <c r="L49" s="125"/>
      <c r="M49" s="125"/>
      <c r="N49" s="125"/>
      <c r="O49" s="356"/>
      <c r="P49" s="125"/>
      <c r="Q49" s="125"/>
    </row>
    <row r="50" spans="1:8" ht="15">
      <c r="A50" s="1114" t="s">
        <v>1352</v>
      </c>
      <c r="B50" s="1114"/>
      <c r="C50" s="1114"/>
      <c r="D50" s="1114"/>
      <c r="E50" s="1114"/>
      <c r="F50" s="1114"/>
      <c r="G50" s="1114"/>
      <c r="H50" s="371"/>
    </row>
    <row r="51" spans="1:8" ht="15">
      <c r="A51" s="1114" t="s">
        <v>1348</v>
      </c>
      <c r="B51" s="1114"/>
      <c r="C51" s="1114"/>
      <c r="D51" s="1114"/>
      <c r="E51" s="1114"/>
      <c r="F51" s="1114"/>
      <c r="G51" s="1114"/>
      <c r="H51" s="371"/>
    </row>
    <row r="52" spans="1:8" ht="15">
      <c r="A52" s="1114" t="s">
        <v>1349</v>
      </c>
      <c r="B52" s="371"/>
      <c r="C52" s="371"/>
      <c r="D52" s="371"/>
      <c r="E52" s="371"/>
      <c r="F52" s="371"/>
      <c r="G52" s="371"/>
      <c r="H52" s="371"/>
    </row>
    <row r="53" spans="1:8" ht="15">
      <c r="A53" s="1114" t="s">
        <v>1350</v>
      </c>
      <c r="B53" s="371"/>
      <c r="C53" s="371"/>
      <c r="D53" s="371"/>
      <c r="E53" s="371"/>
      <c r="F53" s="371"/>
      <c r="G53" s="371"/>
      <c r="H53" s="371"/>
    </row>
    <row r="54" spans="1:8" ht="15">
      <c r="A54" s="1082" t="s">
        <v>809</v>
      </c>
      <c r="B54" s="371"/>
      <c r="C54" s="371"/>
      <c r="D54" s="371"/>
      <c r="E54" s="371"/>
      <c r="F54" s="371"/>
      <c r="G54" s="371"/>
      <c r="H54" s="371"/>
    </row>
    <row r="55" spans="1:8" ht="15">
      <c r="A55" s="1114" t="s">
        <v>833</v>
      </c>
      <c r="B55" s="1080"/>
      <c r="C55" s="371"/>
      <c r="D55" s="371"/>
      <c r="E55" s="371"/>
      <c r="F55" s="371"/>
      <c r="G55" s="371"/>
      <c r="H55" s="371"/>
    </row>
    <row r="56" spans="1:8" ht="15">
      <c r="A56" s="1114" t="s">
        <v>1351</v>
      </c>
      <c r="B56" s="1114"/>
      <c r="C56" s="371"/>
      <c r="D56" s="371"/>
      <c r="E56" s="371"/>
      <c r="F56" s="371"/>
      <c r="G56" s="371"/>
      <c r="H56" s="371"/>
    </row>
    <row r="57" spans="1:8" ht="15">
      <c r="A57" s="1114" t="s">
        <v>1353</v>
      </c>
      <c r="B57" s="1114"/>
      <c r="C57" s="371"/>
      <c r="D57" s="371"/>
      <c r="E57" s="371"/>
      <c r="F57" s="371"/>
      <c r="G57" s="371"/>
      <c r="H57" s="371"/>
    </row>
    <row r="58" spans="1:10" ht="15">
      <c r="A58" s="1114" t="s">
        <v>834</v>
      </c>
      <c r="B58" s="1114"/>
      <c r="C58" s="125"/>
      <c r="D58" s="125"/>
      <c r="E58" s="125"/>
      <c r="F58" s="125"/>
      <c r="G58" s="125"/>
      <c r="H58" s="125"/>
      <c r="I58" s="125"/>
      <c r="J58" s="125"/>
    </row>
    <row r="59" spans="1:10" ht="15">
      <c r="A59" s="1114" t="s">
        <v>1547</v>
      </c>
      <c r="B59" s="1114"/>
      <c r="C59" s="1114"/>
      <c r="D59" s="1114"/>
      <c r="E59" s="1114"/>
      <c r="F59" s="1114"/>
      <c r="G59" s="1114"/>
      <c r="H59" s="1114"/>
      <c r="I59" s="125"/>
      <c r="J59" s="125"/>
    </row>
    <row r="60" spans="1:10" ht="15">
      <c r="A60" s="1114" t="s">
        <v>836</v>
      </c>
      <c r="B60" s="1114"/>
      <c r="C60" s="1114"/>
      <c r="D60" s="1114"/>
      <c r="E60" s="1114"/>
      <c r="F60" s="1114"/>
      <c r="G60" s="1114"/>
      <c r="H60" s="1114"/>
      <c r="I60" s="125"/>
      <c r="J60" s="125"/>
    </row>
    <row r="61" spans="1:10" ht="15">
      <c r="A61" s="1114" t="s">
        <v>835</v>
      </c>
      <c r="B61" s="1114"/>
      <c r="C61" s="1114"/>
      <c r="D61" s="1114"/>
      <c r="E61" s="1114"/>
      <c r="F61" s="1114"/>
      <c r="G61" s="1114"/>
      <c r="H61" s="1114"/>
      <c r="I61" s="125"/>
      <c r="J61" s="125"/>
    </row>
    <row r="62" spans="1:10" ht="15.75">
      <c r="A62" s="1115"/>
      <c r="B62" s="1114"/>
      <c r="C62" s="1114"/>
      <c r="D62" s="1114"/>
      <c r="E62" s="1114"/>
      <c r="F62" s="1114"/>
      <c r="G62" s="1114"/>
      <c r="H62" s="1114"/>
      <c r="I62" s="125"/>
      <c r="J62" s="125"/>
    </row>
    <row r="63" spans="1:10" ht="15">
      <c r="A63" s="125"/>
      <c r="B63" s="125"/>
      <c r="C63" s="125"/>
      <c r="D63" s="125"/>
      <c r="E63" s="125"/>
      <c r="F63" s="125"/>
      <c r="G63" s="125"/>
      <c r="H63" s="125"/>
      <c r="I63" s="125"/>
      <c r="J63" s="125"/>
    </row>
    <row r="64" ht="15.75">
      <c r="A64" s="1115"/>
    </row>
  </sheetData>
  <sheetProtection/>
  <mergeCells count="23">
    <mergeCell ref="A42:Q42"/>
    <mergeCell ref="A45:Q45"/>
    <mergeCell ref="A43:Q43"/>
    <mergeCell ref="F4:G4"/>
    <mergeCell ref="H4:I4"/>
    <mergeCell ref="B4:B6"/>
    <mergeCell ref="A46:Q46"/>
    <mergeCell ref="A38:Q38"/>
    <mergeCell ref="A39:Q39"/>
    <mergeCell ref="A40:Q40"/>
    <mergeCell ref="A41:Q41"/>
    <mergeCell ref="C4:C6"/>
    <mergeCell ref="D4:E4"/>
    <mergeCell ref="M4:M5"/>
    <mergeCell ref="N4:N5"/>
    <mergeCell ref="J4:J5"/>
    <mergeCell ref="A44:Q44"/>
    <mergeCell ref="A4:A6"/>
    <mergeCell ref="K4:K5"/>
    <mergeCell ref="L4:L5"/>
    <mergeCell ref="P4:P5"/>
    <mergeCell ref="Q4:Q5"/>
    <mergeCell ref="A37:Q37"/>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D30" sqref="D30"/>
    </sheetView>
  </sheetViews>
  <sheetFormatPr defaultColWidth="11.8515625" defaultRowHeight="15"/>
  <cols>
    <col min="1" max="2" width="4.28125" style="323" customWidth="1"/>
    <col min="3" max="3" width="14.7109375" style="323" customWidth="1"/>
    <col min="4" max="4" width="29.421875" style="323" customWidth="1"/>
    <col min="5" max="5" width="12.140625" style="323" customWidth="1"/>
    <col min="6" max="6" width="10.7109375" style="323" customWidth="1"/>
    <col min="7" max="7" width="11.57421875" style="323" customWidth="1"/>
    <col min="8" max="8" width="10.7109375" style="323" customWidth="1"/>
    <col min="9" max="9" width="11.7109375" style="323" customWidth="1"/>
    <col min="10" max="10" width="10.7109375" style="323" customWidth="1"/>
    <col min="11" max="11" width="12.57421875" style="323" customWidth="1"/>
    <col min="12" max="12" width="2.28125" style="323" customWidth="1"/>
    <col min="13" max="13" width="10.7109375" style="323" customWidth="1"/>
    <col min="14" max="14" width="14.00390625" style="323" customWidth="1"/>
    <col min="15" max="15" width="10.7109375" style="323" customWidth="1"/>
    <col min="16" max="16" width="8.8515625" style="323" customWidth="1"/>
    <col min="17" max="254" width="9.140625" style="323" customWidth="1"/>
    <col min="255" max="255" width="3.28125" style="323" customWidth="1"/>
    <col min="256" max="16384" width="11.8515625" style="323" customWidth="1"/>
  </cols>
  <sheetData>
    <row r="1" spans="1:20" s="18" customFormat="1" ht="15.75">
      <c r="A1" s="320" t="s">
        <v>587</v>
      </c>
      <c r="B1" s="320"/>
      <c r="D1" s="17"/>
      <c r="E1" s="17"/>
      <c r="F1" s="17"/>
      <c r="G1" s="17"/>
      <c r="H1" s="17"/>
      <c r="I1" s="321"/>
      <c r="J1" s="17"/>
      <c r="K1" s="17"/>
      <c r="L1" s="322"/>
      <c r="M1" s="17"/>
      <c r="N1" s="17"/>
      <c r="O1" s="17"/>
      <c r="Q1" s="17"/>
      <c r="R1" s="17"/>
      <c r="S1" s="17"/>
      <c r="T1" s="17"/>
    </row>
    <row r="2" spans="3:20" ht="13.5" thickBot="1">
      <c r="C2" s="324"/>
      <c r="D2" s="324"/>
      <c r="E2" s="325"/>
      <c r="F2" s="325"/>
      <c r="G2" s="324"/>
      <c r="H2" s="324"/>
      <c r="I2" s="324"/>
      <c r="J2" s="324"/>
      <c r="L2" s="322"/>
      <c r="M2" s="324"/>
      <c r="N2" s="324"/>
      <c r="O2" s="326" t="s">
        <v>279</v>
      </c>
      <c r="P2" s="324"/>
      <c r="Q2" s="324"/>
      <c r="R2" s="324"/>
      <c r="S2" s="324"/>
      <c r="T2" s="324"/>
    </row>
    <row r="3" spans="1:15" ht="27" customHeight="1">
      <c r="A3" s="1401" t="s">
        <v>259</v>
      </c>
      <c r="B3" s="1365" t="s">
        <v>707</v>
      </c>
      <c r="C3" s="1404" t="s">
        <v>356</v>
      </c>
      <c r="D3" s="1407" t="s">
        <v>451</v>
      </c>
      <c r="E3" s="1410" t="s">
        <v>472</v>
      </c>
      <c r="F3" s="1391"/>
      <c r="G3" s="1391" t="s">
        <v>435</v>
      </c>
      <c r="H3" s="1391"/>
      <c r="I3" s="1391" t="s">
        <v>452</v>
      </c>
      <c r="J3" s="1391"/>
      <c r="K3" s="1399" t="s">
        <v>441</v>
      </c>
      <c r="L3" s="322"/>
      <c r="M3" s="1392" t="s">
        <v>480</v>
      </c>
      <c r="N3" s="1394" t="s">
        <v>526</v>
      </c>
      <c r="O3" s="1396" t="s">
        <v>437</v>
      </c>
    </row>
    <row r="4" spans="1:15" ht="15" customHeight="1">
      <c r="A4" s="1402"/>
      <c r="B4" s="1366"/>
      <c r="C4" s="1405"/>
      <c r="D4" s="1408"/>
      <c r="E4" s="327" t="s">
        <v>473</v>
      </c>
      <c r="F4" s="267" t="s">
        <v>391</v>
      </c>
      <c r="G4" s="327" t="s">
        <v>469</v>
      </c>
      <c r="H4" s="267" t="s">
        <v>391</v>
      </c>
      <c r="I4" s="327" t="s">
        <v>453</v>
      </c>
      <c r="J4" s="267" t="s">
        <v>391</v>
      </c>
      <c r="K4" s="1400"/>
      <c r="L4" s="322"/>
      <c r="M4" s="1393"/>
      <c r="N4" s="1395"/>
      <c r="O4" s="1397"/>
    </row>
    <row r="5" spans="1:15" ht="12.75" customHeight="1" thickBot="1">
      <c r="A5" s="1403"/>
      <c r="B5" s="1367"/>
      <c r="C5" s="1406"/>
      <c r="D5" s="1409"/>
      <c r="E5" s="268" t="s">
        <v>327</v>
      </c>
      <c r="F5" s="269" t="s">
        <v>328</v>
      </c>
      <c r="G5" s="269" t="s">
        <v>329</v>
      </c>
      <c r="H5" s="269" t="s">
        <v>330</v>
      </c>
      <c r="I5" s="269" t="s">
        <v>388</v>
      </c>
      <c r="J5" s="269" t="s">
        <v>389</v>
      </c>
      <c r="K5" s="271" t="s">
        <v>438</v>
      </c>
      <c r="L5" s="322"/>
      <c r="M5" s="328" t="s">
        <v>334</v>
      </c>
      <c r="N5" s="270" t="s">
        <v>335</v>
      </c>
      <c r="O5" s="271" t="s">
        <v>454</v>
      </c>
    </row>
    <row r="6" spans="1:15" s="322" customFormat="1" ht="63.75">
      <c r="A6" s="330">
        <v>1</v>
      </c>
      <c r="B6" s="812">
        <v>1</v>
      </c>
      <c r="C6" s="975" t="s">
        <v>737</v>
      </c>
      <c r="D6" s="974" t="s">
        <v>1354</v>
      </c>
      <c r="E6" s="684"/>
      <c r="F6" s="685"/>
      <c r="G6" s="685">
        <v>200000</v>
      </c>
      <c r="H6" s="685">
        <v>5240</v>
      </c>
      <c r="I6" s="686">
        <f aca="true" t="shared" si="0" ref="I6:J8">+E6+G6</f>
        <v>200000</v>
      </c>
      <c r="J6" s="686">
        <f t="shared" si="0"/>
        <v>5240</v>
      </c>
      <c r="K6" s="687">
        <f>+I6-J6</f>
        <v>194760</v>
      </c>
      <c r="L6" s="688"/>
      <c r="M6" s="689">
        <v>13497</v>
      </c>
      <c r="N6" s="690"/>
      <c r="O6" s="687">
        <f>+J6+M6+N6</f>
        <v>18737</v>
      </c>
    </row>
    <row r="7" spans="1:15" ht="15.75" customHeight="1">
      <c r="A7" s="331">
        <f>+A6+1</f>
        <v>2</v>
      </c>
      <c r="B7" s="813"/>
      <c r="C7" s="411"/>
      <c r="D7" s="412"/>
      <c r="E7" s="691"/>
      <c r="F7" s="692"/>
      <c r="G7" s="692"/>
      <c r="H7" s="692"/>
      <c r="I7" s="666">
        <f t="shared" si="0"/>
        <v>0</v>
      </c>
      <c r="J7" s="666">
        <f t="shared" si="0"/>
        <v>0</v>
      </c>
      <c r="K7" s="669">
        <f>+I7-J7</f>
        <v>0</v>
      </c>
      <c r="L7" s="693"/>
      <c r="M7" s="691"/>
      <c r="N7" s="692"/>
      <c r="O7" s="669">
        <f>+J7+M7+N7</f>
        <v>0</v>
      </c>
    </row>
    <row r="8" spans="1:15" ht="15.75" customHeight="1" thickBot="1">
      <c r="A8" s="401">
        <v>3</v>
      </c>
      <c r="B8" s="814"/>
      <c r="C8" s="413"/>
      <c r="D8" s="414"/>
      <c r="E8" s="694"/>
      <c r="F8" s="695"/>
      <c r="G8" s="695"/>
      <c r="H8" s="695"/>
      <c r="I8" s="672">
        <f t="shared" si="0"/>
        <v>0</v>
      </c>
      <c r="J8" s="672">
        <f t="shared" si="0"/>
        <v>0</v>
      </c>
      <c r="K8" s="675">
        <f>+I8-J8</f>
        <v>0</v>
      </c>
      <c r="L8" s="693"/>
      <c r="M8" s="696"/>
      <c r="N8" s="697"/>
      <c r="O8" s="675">
        <f>+J8+M8+N8</f>
        <v>0</v>
      </c>
    </row>
    <row r="9" spans="1:15" s="333" customFormat="1" ht="16.5" customHeight="1" thickBot="1">
      <c r="A9" s="332">
        <f>+A8+1</f>
        <v>4</v>
      </c>
      <c r="B9" s="815">
        <v>10</v>
      </c>
      <c r="C9" s="416" t="s">
        <v>490</v>
      </c>
      <c r="D9" s="415"/>
      <c r="E9" s="681">
        <f aca="true" t="shared" si="1" ref="E9:K9">SUM(E6:E8)</f>
        <v>0</v>
      </c>
      <c r="F9" s="682">
        <f t="shared" si="1"/>
        <v>0</v>
      </c>
      <c r="G9" s="682">
        <f t="shared" si="1"/>
        <v>200000</v>
      </c>
      <c r="H9" s="682">
        <f t="shared" si="1"/>
        <v>5240</v>
      </c>
      <c r="I9" s="682">
        <f t="shared" si="1"/>
        <v>200000</v>
      </c>
      <c r="J9" s="682">
        <f t="shared" si="1"/>
        <v>5240</v>
      </c>
      <c r="K9" s="683">
        <f t="shared" si="1"/>
        <v>194760</v>
      </c>
      <c r="L9" s="698"/>
      <c r="M9" s="681">
        <f>SUM(M6:M8)</f>
        <v>13497</v>
      </c>
      <c r="N9" s="682">
        <f>SUM(N6:N8)</f>
        <v>0</v>
      </c>
      <c r="O9" s="683">
        <f>SUM(O6:O8)</f>
        <v>18737</v>
      </c>
    </row>
    <row r="10" spans="1:15" s="380" customFormat="1" ht="15">
      <c r="A10" s="376"/>
      <c r="B10" s="376"/>
      <c r="C10" s="377"/>
      <c r="D10" s="377"/>
      <c r="E10" s="378"/>
      <c r="F10" s="378"/>
      <c r="G10" s="378"/>
      <c r="H10" s="378"/>
      <c r="I10" s="378"/>
      <c r="J10" s="378"/>
      <c r="K10" s="378"/>
      <c r="L10" s="379"/>
      <c r="M10" s="378"/>
      <c r="N10" s="378"/>
      <c r="O10" s="378"/>
    </row>
    <row r="11" spans="1:2" ht="18" customHeight="1">
      <c r="A11" s="144" t="s">
        <v>384</v>
      </c>
      <c r="B11" s="144"/>
    </row>
    <row r="12" spans="1:15" ht="30" customHeight="1">
      <c r="A12" s="1398" t="s">
        <v>685</v>
      </c>
      <c r="B12" s="1398"/>
      <c r="C12" s="1398"/>
      <c r="D12" s="1398"/>
      <c r="E12" s="1398"/>
      <c r="F12" s="1398"/>
      <c r="G12" s="1398"/>
      <c r="H12" s="1398"/>
      <c r="I12" s="1398"/>
      <c r="J12" s="1398"/>
      <c r="K12" s="1398"/>
      <c r="L12" s="1398"/>
      <c r="M12" s="1398"/>
      <c r="N12" s="1398"/>
      <c r="O12" s="1398"/>
    </row>
    <row r="13" spans="1:15" ht="14.25" customHeight="1">
      <c r="A13" s="1398" t="s">
        <v>588</v>
      </c>
      <c r="B13" s="1398"/>
      <c r="C13" s="1398"/>
      <c r="D13" s="1398"/>
      <c r="E13" s="1398"/>
      <c r="F13" s="1398"/>
      <c r="G13" s="1398"/>
      <c r="H13" s="1398"/>
      <c r="I13" s="1398"/>
      <c r="J13" s="1398"/>
      <c r="K13" s="1398"/>
      <c r="L13" s="1398"/>
      <c r="M13" s="1398"/>
      <c r="N13" s="1398"/>
      <c r="O13" s="1398"/>
    </row>
    <row r="14" spans="1:15" ht="28.5" customHeight="1">
      <c r="A14" s="1398" t="s">
        <v>474</v>
      </c>
      <c r="B14" s="1398"/>
      <c r="C14" s="1398"/>
      <c r="D14" s="1398"/>
      <c r="E14" s="1398"/>
      <c r="F14" s="1398"/>
      <c r="G14" s="1398"/>
      <c r="H14" s="1398"/>
      <c r="I14" s="1398"/>
      <c r="J14" s="1398"/>
      <c r="K14" s="1398"/>
      <c r="L14" s="1398"/>
      <c r="M14" s="1398"/>
      <c r="N14" s="1398"/>
      <c r="O14" s="1398"/>
    </row>
    <row r="15" spans="1:15" ht="12.75">
      <c r="A15" s="1398" t="s">
        <v>481</v>
      </c>
      <c r="B15" s="1398"/>
      <c r="C15" s="1398"/>
      <c r="D15" s="1398"/>
      <c r="E15" s="1398"/>
      <c r="F15" s="1398"/>
      <c r="G15" s="1398"/>
      <c r="H15" s="1398"/>
      <c r="I15" s="1398"/>
      <c r="J15" s="1398"/>
      <c r="K15" s="1398"/>
      <c r="L15" s="1398"/>
      <c r="M15" s="1398"/>
      <c r="N15" s="1398"/>
      <c r="O15" s="1398"/>
    </row>
    <row r="16" spans="1:15" ht="12.75">
      <c r="A16" s="1398" t="s">
        <v>708</v>
      </c>
      <c r="B16" s="1398"/>
      <c r="C16" s="1398"/>
      <c r="D16" s="1398"/>
      <c r="E16" s="1398"/>
      <c r="F16" s="1398"/>
      <c r="G16" s="1398"/>
      <c r="H16" s="1398"/>
      <c r="I16" s="1398"/>
      <c r="J16" s="1398"/>
      <c r="K16" s="1398"/>
      <c r="L16" s="1398"/>
      <c r="M16" s="1398"/>
      <c r="N16" s="1398"/>
      <c r="O16" s="1398"/>
    </row>
    <row r="18" ht="12.75">
      <c r="A18" s="323" t="s">
        <v>613</v>
      </c>
    </row>
    <row r="20" ht="12.75">
      <c r="A20" s="323" t="s">
        <v>726</v>
      </c>
    </row>
    <row r="21" ht="12.75">
      <c r="A21" s="323" t="s">
        <v>1097</v>
      </c>
    </row>
    <row r="22" ht="12.75">
      <c r="A22" s="323" t="s">
        <v>837</v>
      </c>
    </row>
    <row r="23" ht="12.75">
      <c r="A23" s="323" t="s">
        <v>838</v>
      </c>
    </row>
  </sheetData>
  <sheetProtection insertRows="0" deleteRows="0"/>
  <mergeCells count="16">
    <mergeCell ref="A16:O16"/>
    <mergeCell ref="A13:O13"/>
    <mergeCell ref="A14:O14"/>
    <mergeCell ref="A15:O15"/>
    <mergeCell ref="K3:K4"/>
    <mergeCell ref="A3:A5"/>
    <mergeCell ref="C3:C5"/>
    <mergeCell ref="D3:D5"/>
    <mergeCell ref="E3:F3"/>
    <mergeCell ref="B3:B5"/>
    <mergeCell ref="G3:H3"/>
    <mergeCell ref="M3:M4"/>
    <mergeCell ref="N3:N4"/>
    <mergeCell ref="O3:O4"/>
    <mergeCell ref="I3:J3"/>
    <mergeCell ref="A12:O12"/>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Q39"/>
  <sheetViews>
    <sheetView zoomScale="115" zoomScaleNormal="115" zoomScalePageLayoutView="0" workbookViewId="0" topLeftCell="A19">
      <selection activeCell="A25" sqref="A25:Q25"/>
    </sheetView>
  </sheetViews>
  <sheetFormatPr defaultColWidth="9.421875" defaultRowHeight="15"/>
  <cols>
    <col min="1" max="2" width="4.00390625" style="121" customWidth="1"/>
    <col min="3" max="3" width="45.8515625" style="121" bestFit="1" customWidth="1"/>
    <col min="4" max="4" width="5.421875" style="121" customWidth="1"/>
    <col min="5" max="5" width="12.421875" style="121" customWidth="1"/>
    <col min="6" max="6" width="10.140625" style="121" customWidth="1"/>
    <col min="7" max="7" width="11.00390625" style="121" customWidth="1"/>
    <col min="8" max="8" width="9.7109375" style="121" customWidth="1"/>
    <col min="9" max="9" width="11.28125" style="121" customWidth="1"/>
    <col min="10" max="10" width="9.421875" style="121" customWidth="1"/>
    <col min="11" max="11" width="10.8515625" style="121" customWidth="1"/>
    <col min="12" max="12" width="10.7109375" style="121" customWidth="1"/>
    <col min="13" max="13" width="10.421875" style="121" customWidth="1"/>
    <col min="14" max="14" width="10.8515625" style="121" customWidth="1"/>
    <col min="15" max="15" width="2.140625" style="121" customWidth="1"/>
    <col min="16" max="17" width="10.140625" style="121" customWidth="1"/>
    <col min="18" max="246" width="9.140625" style="121" customWidth="1"/>
    <col min="247" max="247" width="5.28125" style="121" customWidth="1"/>
    <col min="248" max="248" width="5.421875" style="121" customWidth="1"/>
    <col min="249" max="249" width="7.7109375" style="121" customWidth="1"/>
    <col min="250" max="250" width="39.421875" style="121" customWidth="1"/>
    <col min="251" max="251" width="11.28125" style="121" customWidth="1"/>
    <col min="252" max="16384" width="9.421875" style="121" customWidth="1"/>
  </cols>
  <sheetData>
    <row r="1" spans="1:4" ht="15.75">
      <c r="A1" s="737" t="s">
        <v>589</v>
      </c>
      <c r="B1" s="737"/>
      <c r="C1" s="738"/>
      <c r="D1" s="126"/>
    </row>
    <row r="2" spans="3:17" ht="16.5" thickBot="1">
      <c r="C2" s="126"/>
      <c r="Q2" s="335" t="s">
        <v>279</v>
      </c>
    </row>
    <row r="3" spans="1:17" s="125" customFormat="1" ht="50.25" customHeight="1">
      <c r="A3" s="1420" t="s">
        <v>259</v>
      </c>
      <c r="B3" s="1365" t="s">
        <v>707</v>
      </c>
      <c r="C3" s="1423" t="s">
        <v>483</v>
      </c>
      <c r="D3" s="1415" t="s">
        <v>487</v>
      </c>
      <c r="E3" s="1410" t="s">
        <v>434</v>
      </c>
      <c r="F3" s="1391"/>
      <c r="G3" s="1391" t="s">
        <v>435</v>
      </c>
      <c r="H3" s="1391"/>
      <c r="I3" s="1391" t="s">
        <v>436</v>
      </c>
      <c r="J3" s="1426"/>
      <c r="K3" s="1413" t="s">
        <v>486</v>
      </c>
      <c r="L3" s="1418" t="s">
        <v>558</v>
      </c>
      <c r="M3" s="1394" t="s">
        <v>551</v>
      </c>
      <c r="N3" s="1399" t="s">
        <v>552</v>
      </c>
      <c r="O3" s="843"/>
      <c r="P3" s="1394" t="s">
        <v>527</v>
      </c>
      <c r="Q3" s="1411" t="s">
        <v>437</v>
      </c>
    </row>
    <row r="4" spans="1:17" s="125" customFormat="1" ht="15" customHeight="1">
      <c r="A4" s="1421"/>
      <c r="B4" s="1366"/>
      <c r="C4" s="1424"/>
      <c r="D4" s="1416"/>
      <c r="E4" s="327" t="s">
        <v>484</v>
      </c>
      <c r="F4" s="267" t="s">
        <v>485</v>
      </c>
      <c r="G4" s="267" t="s">
        <v>386</v>
      </c>
      <c r="H4" s="267" t="s">
        <v>391</v>
      </c>
      <c r="I4" s="267" t="s">
        <v>386</v>
      </c>
      <c r="J4" s="364" t="s">
        <v>391</v>
      </c>
      <c r="K4" s="1414"/>
      <c r="L4" s="1419"/>
      <c r="M4" s="1395"/>
      <c r="N4" s="1400"/>
      <c r="O4" s="843"/>
      <c r="P4" s="1395"/>
      <c r="Q4" s="1412"/>
    </row>
    <row r="5" spans="1:17" s="125" customFormat="1" ht="17.25" customHeight="1" thickBot="1">
      <c r="A5" s="1422"/>
      <c r="B5" s="1367"/>
      <c r="C5" s="1425"/>
      <c r="D5" s="1417"/>
      <c r="E5" s="268" t="s">
        <v>327</v>
      </c>
      <c r="F5" s="269" t="s">
        <v>328</v>
      </c>
      <c r="G5" s="269" t="s">
        <v>329</v>
      </c>
      <c r="H5" s="269" t="s">
        <v>330</v>
      </c>
      <c r="I5" s="269" t="s">
        <v>388</v>
      </c>
      <c r="J5" s="365" t="s">
        <v>389</v>
      </c>
      <c r="K5" s="358" t="s">
        <v>476</v>
      </c>
      <c r="L5" s="375" t="s">
        <v>482</v>
      </c>
      <c r="M5" s="270" t="s">
        <v>438</v>
      </c>
      <c r="N5" s="271" t="s">
        <v>334</v>
      </c>
      <c r="O5" s="843"/>
      <c r="P5" s="270" t="s">
        <v>335</v>
      </c>
      <c r="Q5" s="329" t="s">
        <v>543</v>
      </c>
    </row>
    <row r="6" spans="1:17" s="127" customFormat="1" ht="15.75" customHeight="1">
      <c r="A6" s="387">
        <v>1</v>
      </c>
      <c r="B6" s="838">
        <v>5</v>
      </c>
      <c r="C6" s="842" t="s">
        <v>711</v>
      </c>
      <c r="D6" s="381"/>
      <c r="E6" s="822"/>
      <c r="F6" s="823"/>
      <c r="G6" s="823"/>
      <c r="H6" s="823"/>
      <c r="I6" s="823">
        <f>+E6+G6</f>
        <v>0</v>
      </c>
      <c r="J6" s="824">
        <f>+F6+H6</f>
        <v>0</v>
      </c>
      <c r="K6" s="825"/>
      <c r="L6" s="825"/>
      <c r="M6" s="823">
        <f aca="true" t="shared" si="0" ref="M6:M20">+I6-J6</f>
        <v>0</v>
      </c>
      <c r="N6" s="826"/>
      <c r="O6" s="659"/>
      <c r="P6" s="823"/>
      <c r="Q6" s="826">
        <f>+J6+P6</f>
        <v>0</v>
      </c>
    </row>
    <row r="7" spans="1:17" s="127" customFormat="1" ht="15.75" customHeight="1">
      <c r="A7" s="816">
        <f>A6+1</f>
        <v>2</v>
      </c>
      <c r="B7" s="750">
        <v>6</v>
      </c>
      <c r="C7" s="846" t="s">
        <v>712</v>
      </c>
      <c r="D7" s="827"/>
      <c r="E7" s="817">
        <f>E8</f>
        <v>6069</v>
      </c>
      <c r="F7" s="818">
        <f>F8</f>
        <v>6069</v>
      </c>
      <c r="G7" s="818">
        <f>G8</f>
        <v>3784</v>
      </c>
      <c r="H7" s="818">
        <f>H8</f>
        <v>3784</v>
      </c>
      <c r="I7" s="818">
        <f>+E7+G7</f>
        <v>9853</v>
      </c>
      <c r="J7" s="819">
        <f>+F7+H7</f>
        <v>9853</v>
      </c>
      <c r="K7" s="820"/>
      <c r="L7" s="820"/>
      <c r="M7" s="818">
        <f t="shared" si="0"/>
        <v>0</v>
      </c>
      <c r="N7" s="821"/>
      <c r="O7" s="659"/>
      <c r="P7" s="818"/>
      <c r="Q7" s="821">
        <f>+J7+P7</f>
        <v>9853</v>
      </c>
    </row>
    <row r="8" spans="1:17" s="127" customFormat="1" ht="15.75" customHeight="1">
      <c r="A8" s="382">
        <f aca="true" t="shared" si="1" ref="A8:A21">A7+1</f>
        <v>3</v>
      </c>
      <c r="B8" s="839"/>
      <c r="C8" s="742" t="s">
        <v>1355</v>
      </c>
      <c r="D8" s="366"/>
      <c r="E8" s="660">
        <f>E9+E10+E11</f>
        <v>6069</v>
      </c>
      <c r="F8" s="661">
        <f>F9+F10+F11</f>
        <v>6069</v>
      </c>
      <c r="G8" s="661">
        <f>G9+G10+G11</f>
        <v>3784</v>
      </c>
      <c r="H8" s="661">
        <f>H9+H10+H11</f>
        <v>3784</v>
      </c>
      <c r="I8" s="661">
        <f aca="true" t="shared" si="2" ref="I8:I20">+E8+G8</f>
        <v>9853</v>
      </c>
      <c r="J8" s="662">
        <f aca="true" t="shared" si="3" ref="J8:J20">+F8+H8</f>
        <v>9853</v>
      </c>
      <c r="K8" s="663"/>
      <c r="L8" s="663"/>
      <c r="M8" s="661">
        <f t="shared" si="0"/>
        <v>0</v>
      </c>
      <c r="N8" s="664"/>
      <c r="O8" s="659"/>
      <c r="P8" s="661"/>
      <c r="Q8" s="664">
        <f aca="true" t="shared" si="4" ref="Q8:Q20">+J8+P8</f>
        <v>9853</v>
      </c>
    </row>
    <row r="9" spans="1:17" s="125" customFormat="1" ht="15.75" customHeight="1">
      <c r="A9" s="340">
        <f t="shared" si="1"/>
        <v>4</v>
      </c>
      <c r="B9" s="749"/>
      <c r="C9" s="837" t="s">
        <v>1356</v>
      </c>
      <c r="D9" s="367"/>
      <c r="E9" s="671"/>
      <c r="F9" s="672"/>
      <c r="G9" s="672"/>
      <c r="H9" s="672"/>
      <c r="I9" s="672">
        <f t="shared" si="2"/>
        <v>0</v>
      </c>
      <c r="J9" s="673">
        <f t="shared" si="3"/>
        <v>0</v>
      </c>
      <c r="K9" s="674"/>
      <c r="L9" s="674"/>
      <c r="M9" s="661">
        <f t="shared" si="0"/>
        <v>0</v>
      </c>
      <c r="N9" s="675"/>
      <c r="O9" s="670"/>
      <c r="P9" s="672"/>
      <c r="Q9" s="675">
        <f t="shared" si="4"/>
        <v>0</v>
      </c>
    </row>
    <row r="10" spans="1:17" s="125" customFormat="1" ht="15.75" customHeight="1">
      <c r="A10" s="340">
        <f t="shared" si="1"/>
        <v>5</v>
      </c>
      <c r="B10" s="749"/>
      <c r="C10" s="837" t="s">
        <v>1357</v>
      </c>
      <c r="D10" s="367"/>
      <c r="E10" s="671">
        <v>6069</v>
      </c>
      <c r="F10" s="672">
        <v>6069</v>
      </c>
      <c r="G10" s="672">
        <v>3784</v>
      </c>
      <c r="H10" s="672">
        <v>3784</v>
      </c>
      <c r="I10" s="672">
        <f t="shared" si="2"/>
        <v>9853</v>
      </c>
      <c r="J10" s="673">
        <f t="shared" si="3"/>
        <v>9853</v>
      </c>
      <c r="K10" s="674"/>
      <c r="L10" s="674"/>
      <c r="M10" s="661">
        <f t="shared" si="0"/>
        <v>0</v>
      </c>
      <c r="N10" s="675"/>
      <c r="O10" s="670"/>
      <c r="P10" s="672"/>
      <c r="Q10" s="675">
        <f t="shared" si="4"/>
        <v>9853</v>
      </c>
    </row>
    <row r="11" spans="1:17" s="125" customFormat="1" ht="15.75" customHeight="1">
      <c r="A11" s="340">
        <f t="shared" si="1"/>
        <v>6</v>
      </c>
      <c r="B11" s="749"/>
      <c r="C11" s="837" t="s">
        <v>1358</v>
      </c>
      <c r="D11" s="367"/>
      <c r="E11" s="671"/>
      <c r="F11" s="672"/>
      <c r="G11" s="672"/>
      <c r="H11" s="672"/>
      <c r="I11" s="672">
        <f t="shared" si="2"/>
        <v>0</v>
      </c>
      <c r="J11" s="673">
        <f t="shared" si="3"/>
        <v>0</v>
      </c>
      <c r="K11" s="674"/>
      <c r="L11" s="674"/>
      <c r="M11" s="661">
        <f t="shared" si="0"/>
        <v>0</v>
      </c>
      <c r="N11" s="675"/>
      <c r="O11" s="670"/>
      <c r="P11" s="672"/>
      <c r="Q11" s="675">
        <f t="shared" si="4"/>
        <v>0</v>
      </c>
    </row>
    <row r="12" spans="1:17" s="125" customFormat="1" ht="15.75" customHeight="1">
      <c r="A12" s="340">
        <f t="shared" si="1"/>
        <v>7</v>
      </c>
      <c r="B12" s="749"/>
      <c r="C12" s="741" t="s">
        <v>392</v>
      </c>
      <c r="D12" s="367"/>
      <c r="E12" s="665"/>
      <c r="F12" s="666"/>
      <c r="G12" s="666"/>
      <c r="H12" s="666"/>
      <c r="I12" s="666">
        <f t="shared" si="2"/>
        <v>0</v>
      </c>
      <c r="J12" s="667">
        <f t="shared" si="3"/>
        <v>0</v>
      </c>
      <c r="K12" s="668"/>
      <c r="L12" s="668"/>
      <c r="M12" s="661">
        <f t="shared" si="0"/>
        <v>0</v>
      </c>
      <c r="N12" s="669"/>
      <c r="O12" s="670"/>
      <c r="P12" s="666"/>
      <c r="Q12" s="669">
        <f t="shared" si="4"/>
        <v>0</v>
      </c>
    </row>
    <row r="13" spans="1:17" s="127" customFormat="1" ht="15.75" customHeight="1">
      <c r="A13" s="339">
        <f t="shared" si="1"/>
        <v>8</v>
      </c>
      <c r="B13" s="750">
        <v>15</v>
      </c>
      <c r="C13" s="739" t="s">
        <v>713</v>
      </c>
      <c r="D13" s="386"/>
      <c r="E13" s="676"/>
      <c r="F13" s="677"/>
      <c r="G13" s="677"/>
      <c r="H13" s="677"/>
      <c r="I13" s="677">
        <f t="shared" si="2"/>
        <v>0</v>
      </c>
      <c r="J13" s="678">
        <f t="shared" si="3"/>
        <v>0</v>
      </c>
      <c r="K13" s="679"/>
      <c r="L13" s="679"/>
      <c r="M13" s="677">
        <f t="shared" si="0"/>
        <v>0</v>
      </c>
      <c r="N13" s="680"/>
      <c r="O13" s="659"/>
      <c r="P13" s="677"/>
      <c r="Q13" s="680">
        <f t="shared" si="4"/>
        <v>0</v>
      </c>
    </row>
    <row r="14" spans="1:17" s="127" customFormat="1" ht="15.75" customHeight="1">
      <c r="A14" s="339">
        <f t="shared" si="1"/>
        <v>9</v>
      </c>
      <c r="B14" s="750">
        <v>16</v>
      </c>
      <c r="C14" s="739" t="s">
        <v>714</v>
      </c>
      <c r="D14" s="386"/>
      <c r="E14" s="676"/>
      <c r="F14" s="677"/>
      <c r="G14" s="677"/>
      <c r="H14" s="677"/>
      <c r="I14" s="677">
        <f>+E14+G14</f>
        <v>0</v>
      </c>
      <c r="J14" s="678">
        <f>+F14+H14</f>
        <v>0</v>
      </c>
      <c r="K14" s="679"/>
      <c r="L14" s="679"/>
      <c r="M14" s="677">
        <f t="shared" si="0"/>
        <v>0</v>
      </c>
      <c r="N14" s="680"/>
      <c r="O14" s="659"/>
      <c r="P14" s="677"/>
      <c r="Q14" s="680">
        <f>+J14+P14</f>
        <v>0</v>
      </c>
    </row>
    <row r="15" spans="1:17" s="127" customFormat="1" ht="15.75" customHeight="1">
      <c r="A15" s="382">
        <f t="shared" si="1"/>
        <v>10</v>
      </c>
      <c r="B15" s="839"/>
      <c r="C15" s="740" t="s">
        <v>532</v>
      </c>
      <c r="D15" s="385"/>
      <c r="E15" s="660"/>
      <c r="F15" s="661"/>
      <c r="G15" s="661"/>
      <c r="H15" s="661"/>
      <c r="I15" s="661">
        <f t="shared" si="2"/>
        <v>0</v>
      </c>
      <c r="J15" s="662">
        <f t="shared" si="3"/>
        <v>0</v>
      </c>
      <c r="K15" s="663"/>
      <c r="L15" s="663"/>
      <c r="M15" s="661">
        <f t="shared" si="0"/>
        <v>0</v>
      </c>
      <c r="N15" s="664"/>
      <c r="O15" s="659"/>
      <c r="P15" s="661"/>
      <c r="Q15" s="664">
        <f t="shared" si="4"/>
        <v>0</v>
      </c>
    </row>
    <row r="16" spans="1:17" s="125" customFormat="1" ht="15.75" customHeight="1">
      <c r="A16" s="340">
        <f t="shared" si="1"/>
        <v>11</v>
      </c>
      <c r="B16" s="749"/>
      <c r="C16" s="741" t="s">
        <v>392</v>
      </c>
      <c r="D16" s="367"/>
      <c r="E16" s="671"/>
      <c r="F16" s="672"/>
      <c r="G16" s="672"/>
      <c r="H16" s="672"/>
      <c r="I16" s="672">
        <f t="shared" si="2"/>
        <v>0</v>
      </c>
      <c r="J16" s="673">
        <f t="shared" si="3"/>
        <v>0</v>
      </c>
      <c r="K16" s="674"/>
      <c r="L16" s="674"/>
      <c r="M16" s="672">
        <f t="shared" si="0"/>
        <v>0</v>
      </c>
      <c r="N16" s="675"/>
      <c r="O16" s="670"/>
      <c r="P16" s="672"/>
      <c r="Q16" s="675">
        <f t="shared" si="4"/>
        <v>0</v>
      </c>
    </row>
    <row r="17" spans="1:17" s="127" customFormat="1" ht="15.75" customHeight="1">
      <c r="A17" s="339">
        <f t="shared" si="1"/>
        <v>12</v>
      </c>
      <c r="B17" s="750">
        <v>22</v>
      </c>
      <c r="C17" s="739" t="s">
        <v>715</v>
      </c>
      <c r="D17" s="386"/>
      <c r="E17" s="676"/>
      <c r="F17" s="677"/>
      <c r="G17" s="677"/>
      <c r="H17" s="677"/>
      <c r="I17" s="677">
        <f t="shared" si="2"/>
        <v>0</v>
      </c>
      <c r="J17" s="678">
        <f t="shared" si="3"/>
        <v>0</v>
      </c>
      <c r="K17" s="679"/>
      <c r="L17" s="679"/>
      <c r="M17" s="677">
        <f t="shared" si="0"/>
        <v>0</v>
      </c>
      <c r="N17" s="680"/>
      <c r="O17" s="659"/>
      <c r="P17" s="677"/>
      <c r="Q17" s="680">
        <f t="shared" si="4"/>
        <v>0</v>
      </c>
    </row>
    <row r="18" spans="1:17" s="127" customFormat="1" ht="15.75" customHeight="1">
      <c r="A18" s="339">
        <f t="shared" si="1"/>
        <v>13</v>
      </c>
      <c r="B18" s="750">
        <v>23</v>
      </c>
      <c r="C18" s="739" t="s">
        <v>716</v>
      </c>
      <c r="D18" s="386"/>
      <c r="E18" s="676"/>
      <c r="F18" s="677"/>
      <c r="G18" s="677"/>
      <c r="H18" s="677"/>
      <c r="I18" s="677">
        <f>+E18+G18</f>
        <v>0</v>
      </c>
      <c r="J18" s="678">
        <f>+F18+H18</f>
        <v>0</v>
      </c>
      <c r="K18" s="679"/>
      <c r="L18" s="679"/>
      <c r="M18" s="677">
        <f t="shared" si="0"/>
        <v>0</v>
      </c>
      <c r="N18" s="680"/>
      <c r="O18" s="659"/>
      <c r="P18" s="677"/>
      <c r="Q18" s="680">
        <f>+J18+P18</f>
        <v>0</v>
      </c>
    </row>
    <row r="19" spans="1:17" s="127" customFormat="1" ht="15.75" customHeight="1">
      <c r="A19" s="382">
        <f t="shared" si="1"/>
        <v>14</v>
      </c>
      <c r="B19" s="839"/>
      <c r="C19" s="740" t="s">
        <v>532</v>
      </c>
      <c r="D19" s="385"/>
      <c r="E19" s="660"/>
      <c r="F19" s="661"/>
      <c r="G19" s="661"/>
      <c r="H19" s="661"/>
      <c r="I19" s="661">
        <f t="shared" si="2"/>
        <v>0</v>
      </c>
      <c r="J19" s="662">
        <f t="shared" si="3"/>
        <v>0</v>
      </c>
      <c r="K19" s="663"/>
      <c r="L19" s="663"/>
      <c r="M19" s="661">
        <f t="shared" si="0"/>
        <v>0</v>
      </c>
      <c r="N19" s="664"/>
      <c r="O19" s="659"/>
      <c r="P19" s="661"/>
      <c r="Q19" s="664">
        <f t="shared" si="4"/>
        <v>0</v>
      </c>
    </row>
    <row r="20" spans="1:17" s="125" customFormat="1" ht="15.75" customHeight="1" thickBot="1">
      <c r="A20" s="340">
        <f t="shared" si="1"/>
        <v>15</v>
      </c>
      <c r="B20" s="749"/>
      <c r="C20" s="741" t="s">
        <v>392</v>
      </c>
      <c r="D20" s="367"/>
      <c r="E20" s="665"/>
      <c r="F20" s="666"/>
      <c r="G20" s="666"/>
      <c r="H20" s="666"/>
      <c r="I20" s="666">
        <f t="shared" si="2"/>
        <v>0</v>
      </c>
      <c r="J20" s="667">
        <f t="shared" si="3"/>
        <v>0</v>
      </c>
      <c r="K20" s="668"/>
      <c r="L20" s="668"/>
      <c r="M20" s="666">
        <f t="shared" si="0"/>
        <v>0</v>
      </c>
      <c r="N20" s="669"/>
      <c r="O20" s="670"/>
      <c r="P20" s="666"/>
      <c r="Q20" s="669">
        <f t="shared" si="4"/>
        <v>0</v>
      </c>
    </row>
    <row r="21" spans="1:17" s="125" customFormat="1" ht="15.75" customHeight="1">
      <c r="A21" s="835">
        <f t="shared" si="1"/>
        <v>16</v>
      </c>
      <c r="B21" s="840"/>
      <c r="C21" s="847" t="s">
        <v>717</v>
      </c>
      <c r="D21" s="836"/>
      <c r="E21" s="822">
        <f aca="true" t="shared" si="5" ref="E21:N22">+E6+E13+E17</f>
        <v>0</v>
      </c>
      <c r="F21" s="823">
        <f t="shared" si="5"/>
        <v>0</v>
      </c>
      <c r="G21" s="823">
        <f t="shared" si="5"/>
        <v>0</v>
      </c>
      <c r="H21" s="823">
        <f t="shared" si="5"/>
        <v>0</v>
      </c>
      <c r="I21" s="823">
        <f t="shared" si="5"/>
        <v>0</v>
      </c>
      <c r="J21" s="824">
        <f t="shared" si="5"/>
        <v>0</v>
      </c>
      <c r="K21" s="825">
        <f t="shared" si="5"/>
        <v>0</v>
      </c>
      <c r="L21" s="825">
        <f t="shared" si="5"/>
        <v>0</v>
      </c>
      <c r="M21" s="823">
        <f t="shared" si="5"/>
        <v>0</v>
      </c>
      <c r="N21" s="826">
        <f t="shared" si="5"/>
        <v>0</v>
      </c>
      <c r="O21" s="659"/>
      <c r="P21" s="823">
        <f>+P6+P13+P17</f>
        <v>0</v>
      </c>
      <c r="Q21" s="826">
        <f>+Q6+Q13+Q17</f>
        <v>0</v>
      </c>
    </row>
    <row r="22" spans="1:17" s="372" customFormat="1" ht="15.75" customHeight="1" thickBot="1">
      <c r="A22" s="828">
        <f>A21+1</f>
        <v>17</v>
      </c>
      <c r="B22" s="841"/>
      <c r="C22" s="848" t="s">
        <v>718</v>
      </c>
      <c r="D22" s="829"/>
      <c r="E22" s="830">
        <f t="shared" si="5"/>
        <v>6069</v>
      </c>
      <c r="F22" s="831">
        <f t="shared" si="5"/>
        <v>6069</v>
      </c>
      <c r="G22" s="831">
        <f t="shared" si="5"/>
        <v>3784</v>
      </c>
      <c r="H22" s="831">
        <f t="shared" si="5"/>
        <v>3784</v>
      </c>
      <c r="I22" s="831">
        <f t="shared" si="5"/>
        <v>9853</v>
      </c>
      <c r="J22" s="832">
        <f t="shared" si="5"/>
        <v>9853</v>
      </c>
      <c r="K22" s="833">
        <f t="shared" si="5"/>
        <v>0</v>
      </c>
      <c r="L22" s="833">
        <f t="shared" si="5"/>
        <v>0</v>
      </c>
      <c r="M22" s="831">
        <f t="shared" si="5"/>
        <v>0</v>
      </c>
      <c r="N22" s="834">
        <f t="shared" si="5"/>
        <v>0</v>
      </c>
      <c r="O22" s="659"/>
      <c r="P22" s="831">
        <f>+P7+P14+P18</f>
        <v>0</v>
      </c>
      <c r="Q22" s="834">
        <f>+Q7+Q14+Q18</f>
        <v>9853</v>
      </c>
    </row>
    <row r="23" spans="1:3" ht="20.25" customHeight="1">
      <c r="A23" s="125" t="s">
        <v>384</v>
      </c>
      <c r="B23" s="125"/>
      <c r="C23" s="849"/>
    </row>
    <row r="24" spans="1:17" ht="55.5" customHeight="1">
      <c r="A24" s="1374" t="s">
        <v>1359</v>
      </c>
      <c r="B24" s="1374"/>
      <c r="C24" s="1384"/>
      <c r="D24" s="1384"/>
      <c r="E24" s="1384"/>
      <c r="F24" s="1384"/>
      <c r="G24" s="1384"/>
      <c r="H24" s="1384"/>
      <c r="I24" s="1384"/>
      <c r="J24" s="1384"/>
      <c r="K24" s="1384"/>
      <c r="L24" s="1384"/>
      <c r="M24" s="1384"/>
      <c r="N24" s="1384"/>
      <c r="O24" s="1384"/>
      <c r="P24" s="1384"/>
      <c r="Q24" s="1384"/>
    </row>
    <row r="25" spans="1:17" ht="17.25" customHeight="1">
      <c r="A25" s="1374" t="s">
        <v>1364</v>
      </c>
      <c r="B25" s="1374"/>
      <c r="C25" s="1384"/>
      <c r="D25" s="1384"/>
      <c r="E25" s="1384"/>
      <c r="F25" s="1384"/>
      <c r="G25" s="1384"/>
      <c r="H25" s="1384"/>
      <c r="I25" s="1384"/>
      <c r="J25" s="1384"/>
      <c r="K25" s="1384"/>
      <c r="L25" s="1384"/>
      <c r="M25" s="1384"/>
      <c r="N25" s="1384"/>
      <c r="O25" s="1384"/>
      <c r="P25" s="1384"/>
      <c r="Q25" s="1384"/>
    </row>
    <row r="26" spans="1:17" ht="15" customHeight="1">
      <c r="A26" s="1374" t="s">
        <v>606</v>
      </c>
      <c r="B26" s="1374"/>
      <c r="C26" s="1384"/>
      <c r="D26" s="1384"/>
      <c r="E26" s="1384"/>
      <c r="F26" s="1384"/>
      <c r="G26" s="1384"/>
      <c r="H26" s="1384"/>
      <c r="I26" s="1384"/>
      <c r="J26" s="1384"/>
      <c r="K26" s="1384"/>
      <c r="L26" s="1384"/>
      <c r="M26" s="1384"/>
      <c r="N26" s="1384"/>
      <c r="O26" s="1384"/>
      <c r="P26" s="1384"/>
      <c r="Q26" s="1384"/>
    </row>
    <row r="27" spans="1:17" ht="15" customHeight="1">
      <c r="A27" s="1374" t="s">
        <v>1363</v>
      </c>
      <c r="B27" s="1374"/>
      <c r="C27" s="1384"/>
      <c r="D27" s="1384"/>
      <c r="E27" s="1384"/>
      <c r="F27" s="1384"/>
      <c r="G27" s="1384"/>
      <c r="H27" s="1384"/>
      <c r="I27" s="1384"/>
      <c r="J27" s="1384"/>
      <c r="K27" s="1384"/>
      <c r="L27" s="1384"/>
      <c r="M27" s="1384"/>
      <c r="N27" s="1384"/>
      <c r="O27" s="1384"/>
      <c r="P27" s="1384"/>
      <c r="Q27" s="1384"/>
    </row>
    <row r="28" spans="1:17" ht="15" customHeight="1">
      <c r="A28" s="1374" t="s">
        <v>1360</v>
      </c>
      <c r="B28" s="1374"/>
      <c r="C28" s="1384"/>
      <c r="D28" s="1384"/>
      <c r="E28" s="1384"/>
      <c r="F28" s="1384"/>
      <c r="G28" s="1384"/>
      <c r="H28" s="1384"/>
      <c r="I28" s="1384"/>
      <c r="J28" s="1384"/>
      <c r="K28" s="1384"/>
      <c r="L28" s="1384"/>
      <c r="M28" s="1384"/>
      <c r="N28" s="1384"/>
      <c r="O28" s="1384"/>
      <c r="P28" s="1384"/>
      <c r="Q28" s="1384"/>
    </row>
    <row r="29" spans="1:17" ht="15" customHeight="1">
      <c r="A29" s="1374" t="s">
        <v>555</v>
      </c>
      <c r="B29" s="1374"/>
      <c r="C29" s="1384"/>
      <c r="D29" s="1384"/>
      <c r="E29" s="1384"/>
      <c r="F29" s="1384"/>
      <c r="G29" s="1384"/>
      <c r="H29" s="1384"/>
      <c r="I29" s="1384"/>
      <c r="J29" s="1384"/>
      <c r="K29" s="1384"/>
      <c r="L29" s="1384"/>
      <c r="M29" s="1384"/>
      <c r="N29" s="1384"/>
      <c r="O29" s="1384"/>
      <c r="P29" s="1384"/>
      <c r="Q29" s="1384"/>
    </row>
    <row r="30" spans="1:17" ht="15" customHeight="1">
      <c r="A30" s="1374" t="s">
        <v>553</v>
      </c>
      <c r="B30" s="1374"/>
      <c r="C30" s="1384"/>
      <c r="D30" s="1384"/>
      <c r="E30" s="1384"/>
      <c r="F30" s="1384"/>
      <c r="G30" s="1384"/>
      <c r="H30" s="1384"/>
      <c r="I30" s="1384"/>
      <c r="J30" s="1384"/>
      <c r="K30" s="1384"/>
      <c r="L30" s="1384"/>
      <c r="M30" s="1384"/>
      <c r="N30" s="1384"/>
      <c r="O30" s="1384"/>
      <c r="P30" s="1384"/>
      <c r="Q30" s="1384"/>
    </row>
    <row r="31" spans="1:17" ht="15" customHeight="1">
      <c r="A31" s="1427" t="s">
        <v>554</v>
      </c>
      <c r="B31" s="1427"/>
      <c r="C31" s="1428"/>
      <c r="D31" s="1428"/>
      <c r="E31" s="1428"/>
      <c r="F31" s="1428"/>
      <c r="G31" s="1428"/>
      <c r="H31" s="1428"/>
      <c r="I31" s="1428"/>
      <c r="J31" s="1428"/>
      <c r="K31" s="1428"/>
      <c r="L31" s="1428"/>
      <c r="M31" s="1428"/>
      <c r="N31" s="1428"/>
      <c r="O31" s="1428"/>
      <c r="P31" s="1428"/>
      <c r="Q31" s="1428"/>
    </row>
    <row r="32" spans="1:17" ht="30.75" customHeight="1">
      <c r="A32" s="1374" t="s">
        <v>1365</v>
      </c>
      <c r="B32" s="1374"/>
      <c r="C32" s="1384"/>
      <c r="D32" s="1384"/>
      <c r="E32" s="1384"/>
      <c r="F32" s="1384"/>
      <c r="G32" s="1384"/>
      <c r="H32" s="1384"/>
      <c r="I32" s="1384"/>
      <c r="J32" s="1384"/>
      <c r="K32" s="1384"/>
      <c r="L32" s="1384"/>
      <c r="M32" s="1384"/>
      <c r="N32" s="1384"/>
      <c r="O32" s="1384"/>
      <c r="P32" s="1384"/>
      <c r="Q32" s="1384"/>
    </row>
    <row r="33" ht="14.25" customHeight="1">
      <c r="D33" s="341"/>
    </row>
    <row r="34" spans="1:2" ht="15">
      <c r="A34" s="125" t="s">
        <v>613</v>
      </c>
      <c r="B34" s="125"/>
    </row>
    <row r="36" spans="1:6" ht="15">
      <c r="A36" s="1114" t="s">
        <v>726</v>
      </c>
      <c r="C36" s="341"/>
      <c r="D36" s="341"/>
      <c r="E36" s="341"/>
      <c r="F36" s="341"/>
    </row>
    <row r="37" ht="15">
      <c r="A37" s="125" t="s">
        <v>839</v>
      </c>
    </row>
    <row r="38" ht="15">
      <c r="A38" s="121" t="s">
        <v>1361</v>
      </c>
    </row>
    <row r="39" ht="15">
      <c r="A39" s="121" t="s">
        <v>1362</v>
      </c>
    </row>
  </sheetData>
  <sheetProtection/>
  <mergeCells count="22">
    <mergeCell ref="A24:Q24"/>
    <mergeCell ref="B3:B5"/>
    <mergeCell ref="A30:Q30"/>
    <mergeCell ref="A31:Q31"/>
    <mergeCell ref="A32:Q32"/>
    <mergeCell ref="A25:Q25"/>
    <mergeCell ref="A26:Q26"/>
    <mergeCell ref="A27:Q27"/>
    <mergeCell ref="A28:Q28"/>
    <mergeCell ref="A29:Q29"/>
    <mergeCell ref="A3:A5"/>
    <mergeCell ref="C3:C5"/>
    <mergeCell ref="E3:F3"/>
    <mergeCell ref="G3:H3"/>
    <mergeCell ref="I3:J3"/>
    <mergeCell ref="N3:N4"/>
    <mergeCell ref="P3:P4"/>
    <mergeCell ref="M3:M4"/>
    <mergeCell ref="Q3:Q4"/>
    <mergeCell ref="K3:K4"/>
    <mergeCell ref="D3:D5"/>
    <mergeCell ref="L3:L4"/>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Macková Sylva</cp:lastModifiedBy>
  <cp:lastPrinted>2019-04-16T11:13:57Z</cp:lastPrinted>
  <dcterms:created xsi:type="dcterms:W3CDTF">2010-10-08T09:48:15Z</dcterms:created>
  <dcterms:modified xsi:type="dcterms:W3CDTF">2019-05-29T11:50:40Z</dcterms:modified>
  <cp:category/>
  <cp:version/>
  <cp:contentType/>
  <cp:contentStatus/>
</cp:coreProperties>
</file>